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me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support\privat\tippspiele\2026WM\"/>
    </mc:Choice>
  </mc:AlternateContent>
  <xr:revisionPtr revIDLastSave="0" documentId="13_ncr:1_{8A9FF712-6539-43BE-A19A-456A897E3B3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ORLAGE" sheetId="1" r:id="rId1"/>
  </sheets>
  <definedNames>
    <definedName name="_xlnm.Print_Area" localSheetId="0">VORLAGE!$A$1:$BW$164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8" i="1" l="1"/>
  <c r="I7" i="1"/>
  <c r="I6" i="1"/>
  <c r="I5" i="1"/>
  <c r="I4" i="1"/>
  <c r="I3" i="1"/>
  <c r="I2" i="1"/>
  <c r="I9" i="1" s="1"/>
  <c r="H5" i="1" l="1"/>
  <c r="N171" i="1" l="1"/>
  <c r="N172" i="1" s="1"/>
  <c r="N173" i="1" s="1"/>
  <c r="N174" i="1" s="1"/>
  <c r="N175" i="1" s="1"/>
  <c r="N176" i="1" s="1"/>
  <c r="N177" i="1" s="1"/>
  <c r="N178" i="1" s="1"/>
  <c r="N179" i="1" s="1"/>
  <c r="N180" i="1" s="1"/>
  <c r="N152" i="1"/>
  <c r="N151" i="1"/>
  <c r="J151" i="1"/>
  <c r="N149" i="1"/>
  <c r="M149" i="1"/>
  <c r="J149" i="1"/>
  <c r="N148" i="1"/>
  <c r="J148" i="1"/>
  <c r="N146" i="1"/>
  <c r="J146" i="1"/>
  <c r="N145" i="1"/>
  <c r="J145" i="1"/>
  <c r="N144" i="1"/>
  <c r="J144" i="1"/>
  <c r="N143" i="1"/>
  <c r="J143" i="1"/>
  <c r="N141" i="1"/>
  <c r="J141" i="1"/>
  <c r="N140" i="1"/>
  <c r="J140" i="1"/>
  <c r="N139" i="1"/>
  <c r="J139" i="1"/>
  <c r="N138" i="1"/>
  <c r="J138" i="1"/>
  <c r="N137" i="1"/>
  <c r="J137" i="1"/>
  <c r="N136" i="1"/>
  <c r="J136" i="1"/>
  <c r="N135" i="1"/>
  <c r="J135" i="1"/>
  <c r="N134" i="1"/>
  <c r="J134" i="1"/>
  <c r="N132" i="1"/>
  <c r="J132" i="1"/>
  <c r="N130" i="1"/>
  <c r="J130" i="1"/>
  <c r="N129" i="1"/>
  <c r="J129" i="1"/>
  <c r="N131" i="1"/>
  <c r="J131" i="1"/>
  <c r="N128" i="1"/>
  <c r="M128" i="1" s="1"/>
  <c r="J128" i="1"/>
  <c r="N127" i="1"/>
  <c r="J127" i="1"/>
  <c r="N126" i="1"/>
  <c r="L126" i="1" s="1"/>
  <c r="J126" i="1"/>
  <c r="N125" i="1"/>
  <c r="J125" i="1"/>
  <c r="N124" i="1"/>
  <c r="M124" i="1" s="1"/>
  <c r="J124" i="1"/>
  <c r="N123" i="1"/>
  <c r="L123" i="1" s="1"/>
  <c r="J123" i="1"/>
  <c r="N122" i="1"/>
  <c r="J122" i="1"/>
  <c r="N121" i="1"/>
  <c r="J121" i="1"/>
  <c r="N120" i="1"/>
  <c r="J120" i="1"/>
  <c r="N119" i="1"/>
  <c r="M119" i="1" s="1"/>
  <c r="J119" i="1"/>
  <c r="N118" i="1"/>
  <c r="J118" i="1"/>
  <c r="N117" i="1"/>
  <c r="J117" i="1"/>
  <c r="AL115" i="1"/>
  <c r="AK115" i="1"/>
  <c r="AH115" i="1"/>
  <c r="AG115" i="1"/>
  <c r="AD115" i="1"/>
  <c r="AC115" i="1"/>
  <c r="AA115" i="1"/>
  <c r="N115" i="1"/>
  <c r="M115" i="1" s="1"/>
  <c r="J115" i="1"/>
  <c r="F115" i="1"/>
  <c r="C115" i="1"/>
  <c r="AM114" i="1"/>
  <c r="AJ114" i="1"/>
  <c r="AI114" i="1"/>
  <c r="AF114" i="1"/>
  <c r="AE114" i="1"/>
  <c r="AB114" i="1"/>
  <c r="AA114" i="1"/>
  <c r="N114" i="1"/>
  <c r="J114" i="1"/>
  <c r="F114" i="1"/>
  <c r="C114" i="1"/>
  <c r="AX113" i="1"/>
  <c r="AL113" i="1"/>
  <c r="AJ113" i="1"/>
  <c r="AH113" i="1"/>
  <c r="AF113" i="1"/>
  <c r="AD113" i="1"/>
  <c r="AB113" i="1"/>
  <c r="AA113" i="1"/>
  <c r="N113" i="1"/>
  <c r="J113" i="1"/>
  <c r="F113" i="1"/>
  <c r="C113" i="1"/>
  <c r="AX112" i="1"/>
  <c r="BE109" i="1" s="1"/>
  <c r="AM112" i="1"/>
  <c r="AK112" i="1"/>
  <c r="AI112" i="1"/>
  <c r="AG112" i="1"/>
  <c r="AE112" i="1"/>
  <c r="AC112" i="1"/>
  <c r="AA112" i="1"/>
  <c r="N112" i="1"/>
  <c r="L112" i="1" s="1"/>
  <c r="J112" i="1"/>
  <c r="F112" i="1"/>
  <c r="C112" i="1"/>
  <c r="AX111" i="1"/>
  <c r="AM111" i="1"/>
  <c r="AL111" i="1"/>
  <c r="AI111" i="1"/>
  <c r="AH111" i="1"/>
  <c r="AE111" i="1"/>
  <c r="AD111" i="1"/>
  <c r="AA111" i="1"/>
  <c r="N111" i="1"/>
  <c r="J111" i="1"/>
  <c r="AX110" i="1"/>
  <c r="AK110" i="1"/>
  <c r="AJ110" i="1"/>
  <c r="AG110" i="1"/>
  <c r="AF110" i="1"/>
  <c r="AC110" i="1"/>
  <c r="AB110" i="1"/>
  <c r="AA110" i="1"/>
  <c r="N110" i="1"/>
  <c r="J110" i="1"/>
  <c r="AE109" i="1"/>
  <c r="AI109" i="1" s="1"/>
  <c r="AM109" i="1" s="1"/>
  <c r="AD109" i="1"/>
  <c r="AH109" i="1" s="1"/>
  <c r="AL109" i="1" s="1"/>
  <c r="AC109" i="1"/>
  <c r="AG109" i="1" s="1"/>
  <c r="AK109" i="1" s="1"/>
  <c r="AB109" i="1"/>
  <c r="AF109" i="1" s="1"/>
  <c r="AJ109" i="1" s="1"/>
  <c r="AM106" i="1"/>
  <c r="AJ106" i="1"/>
  <c r="AI106" i="1"/>
  <c r="AF106" i="1"/>
  <c r="AE106" i="1"/>
  <c r="AB106" i="1"/>
  <c r="AA106" i="1"/>
  <c r="N106" i="1"/>
  <c r="J106" i="1"/>
  <c r="F106" i="1"/>
  <c r="C106" i="1"/>
  <c r="AL105" i="1"/>
  <c r="AK105" i="1"/>
  <c r="AH105" i="1"/>
  <c r="AG105" i="1"/>
  <c r="AD105" i="1"/>
  <c r="AC105" i="1"/>
  <c r="AA105" i="1"/>
  <c r="N105" i="1"/>
  <c r="J105" i="1"/>
  <c r="F105" i="1"/>
  <c r="C105" i="1"/>
  <c r="AX104" i="1"/>
  <c r="BI104" i="1" s="1"/>
  <c r="AL104" i="1"/>
  <c r="AJ104" i="1"/>
  <c r="AH104" i="1"/>
  <c r="AF104" i="1"/>
  <c r="AD104" i="1"/>
  <c r="AB104" i="1"/>
  <c r="AA104" i="1"/>
  <c r="N104" i="1"/>
  <c r="J104" i="1"/>
  <c r="F104" i="1"/>
  <c r="C104" i="1"/>
  <c r="AX103" i="1"/>
  <c r="BE100" i="1" s="1"/>
  <c r="AM103" i="1"/>
  <c r="AK103" i="1"/>
  <c r="AI103" i="1"/>
  <c r="AG103" i="1"/>
  <c r="AE103" i="1"/>
  <c r="AC103" i="1"/>
  <c r="AA103" i="1"/>
  <c r="N103" i="1"/>
  <c r="J103" i="1"/>
  <c r="F103" i="1"/>
  <c r="C103" i="1"/>
  <c r="AX102" i="1"/>
  <c r="AM102" i="1"/>
  <c r="AL102" i="1"/>
  <c r="AI102" i="1"/>
  <c r="AH102" i="1"/>
  <c r="AE102" i="1"/>
  <c r="AD102" i="1"/>
  <c r="AA102" i="1"/>
  <c r="N102" i="1"/>
  <c r="J102" i="1"/>
  <c r="AX101" i="1"/>
  <c r="BI101" i="1" s="1"/>
  <c r="AK101" i="1"/>
  <c r="AJ101" i="1"/>
  <c r="AG101" i="1"/>
  <c r="AF101" i="1"/>
  <c r="AC101" i="1"/>
  <c r="AB101" i="1"/>
  <c r="AA101" i="1"/>
  <c r="N101" i="1"/>
  <c r="J101" i="1"/>
  <c r="BC100" i="1"/>
  <c r="AE100" i="1"/>
  <c r="AI100" i="1" s="1"/>
  <c r="AM100" i="1" s="1"/>
  <c r="AD100" i="1"/>
  <c r="AH100" i="1" s="1"/>
  <c r="AL100" i="1" s="1"/>
  <c r="AC100" i="1"/>
  <c r="AG100" i="1" s="1"/>
  <c r="AK100" i="1" s="1"/>
  <c r="AB100" i="1"/>
  <c r="AF100" i="1" s="1"/>
  <c r="AJ100" i="1" s="1"/>
  <c r="AL97" i="1"/>
  <c r="AK97" i="1"/>
  <c r="AH97" i="1"/>
  <c r="AG97" i="1"/>
  <c r="AD97" i="1"/>
  <c r="AC97" i="1"/>
  <c r="AA97" i="1"/>
  <c r="N97" i="1"/>
  <c r="M97" i="1" s="1"/>
  <c r="J97" i="1"/>
  <c r="F97" i="1"/>
  <c r="C97" i="1"/>
  <c r="AM96" i="1"/>
  <c r="AJ96" i="1"/>
  <c r="AI96" i="1"/>
  <c r="AF96" i="1"/>
  <c r="AE96" i="1"/>
  <c r="AB96" i="1"/>
  <c r="AA96" i="1"/>
  <c r="N96" i="1"/>
  <c r="J96" i="1"/>
  <c r="F96" i="1"/>
  <c r="C96" i="1"/>
  <c r="AX95" i="1"/>
  <c r="BF91" i="1" s="1"/>
  <c r="AM95" i="1"/>
  <c r="AK95" i="1"/>
  <c r="AI95" i="1"/>
  <c r="AG95" i="1"/>
  <c r="AE95" i="1"/>
  <c r="AC95" i="1"/>
  <c r="AA95" i="1"/>
  <c r="N95" i="1"/>
  <c r="L95" i="1" s="1"/>
  <c r="J95" i="1"/>
  <c r="F95" i="1"/>
  <c r="C95" i="1"/>
  <c r="AX94" i="1"/>
  <c r="BE91" i="1" s="1"/>
  <c r="AL94" i="1"/>
  <c r="AJ94" i="1"/>
  <c r="AH94" i="1"/>
  <c r="AF94" i="1"/>
  <c r="AD94" i="1"/>
  <c r="AB94" i="1"/>
  <c r="AA94" i="1"/>
  <c r="N94" i="1"/>
  <c r="J94" i="1"/>
  <c r="F94" i="1"/>
  <c r="C94" i="1"/>
  <c r="AX93" i="1"/>
  <c r="BD91" i="1" s="1"/>
  <c r="AM93" i="1"/>
  <c r="AL93" i="1"/>
  <c r="AI93" i="1"/>
  <c r="AH93" i="1"/>
  <c r="AE93" i="1"/>
  <c r="AD93" i="1"/>
  <c r="AA93" i="1"/>
  <c r="N93" i="1"/>
  <c r="J93" i="1"/>
  <c r="AX92" i="1"/>
  <c r="AK92" i="1"/>
  <c r="AJ92" i="1"/>
  <c r="AG92" i="1"/>
  <c r="AF92" i="1"/>
  <c r="AC92" i="1"/>
  <c r="AB92" i="1"/>
  <c r="AA92" i="1"/>
  <c r="N92" i="1"/>
  <c r="L92" i="1" s="1"/>
  <c r="J92" i="1"/>
  <c r="AE91" i="1"/>
  <c r="AI91" i="1" s="1"/>
  <c r="AM91" i="1" s="1"/>
  <c r="AD91" i="1"/>
  <c r="AH91" i="1" s="1"/>
  <c r="AL91" i="1" s="1"/>
  <c r="AC91" i="1"/>
  <c r="AG91" i="1" s="1"/>
  <c r="AK91" i="1" s="1"/>
  <c r="AB91" i="1"/>
  <c r="AF91" i="1" s="1"/>
  <c r="AJ91" i="1" s="1"/>
  <c r="AM88" i="1"/>
  <c r="AJ88" i="1"/>
  <c r="AI88" i="1"/>
  <c r="AF88" i="1"/>
  <c r="AE88" i="1"/>
  <c r="AB88" i="1"/>
  <c r="AA88" i="1"/>
  <c r="N88" i="1"/>
  <c r="L88" i="1" s="1"/>
  <c r="J88" i="1"/>
  <c r="F88" i="1"/>
  <c r="C88" i="1"/>
  <c r="AL87" i="1"/>
  <c r="AK87" i="1"/>
  <c r="AH87" i="1"/>
  <c r="AG87" i="1"/>
  <c r="AD87" i="1"/>
  <c r="AC87" i="1"/>
  <c r="AA87" i="1"/>
  <c r="N87" i="1"/>
  <c r="J87" i="1"/>
  <c r="F87" i="1"/>
  <c r="C87" i="1"/>
  <c r="AX86" i="1"/>
  <c r="BI86" i="1" s="1"/>
  <c r="AM86" i="1"/>
  <c r="AK86" i="1"/>
  <c r="AI86" i="1"/>
  <c r="AG86" i="1"/>
  <c r="AE86" i="1"/>
  <c r="AC86" i="1"/>
  <c r="AA86" i="1"/>
  <c r="N86" i="1"/>
  <c r="L86" i="1" s="1"/>
  <c r="M86" i="1"/>
  <c r="J86" i="1"/>
  <c r="F86" i="1"/>
  <c r="C86" i="1"/>
  <c r="AX85" i="1"/>
  <c r="BE82" i="1" s="1"/>
  <c r="AL85" i="1"/>
  <c r="AJ85" i="1"/>
  <c r="AH85" i="1"/>
  <c r="AF85" i="1"/>
  <c r="AD85" i="1"/>
  <c r="AB85" i="1"/>
  <c r="AA85" i="1"/>
  <c r="N85" i="1"/>
  <c r="K85" i="1" s="1"/>
  <c r="J85" i="1"/>
  <c r="F85" i="1"/>
  <c r="C85" i="1"/>
  <c r="AX84" i="1"/>
  <c r="BI84" i="1" s="1"/>
  <c r="AM84" i="1"/>
  <c r="AL84" i="1"/>
  <c r="AI84" i="1"/>
  <c r="AH84" i="1"/>
  <c r="AE84" i="1"/>
  <c r="AD84" i="1"/>
  <c r="AA84" i="1"/>
  <c r="N84" i="1"/>
  <c r="J84" i="1"/>
  <c r="AX83" i="1"/>
  <c r="AK83" i="1"/>
  <c r="AJ83" i="1"/>
  <c r="AG83" i="1"/>
  <c r="AF83" i="1"/>
  <c r="AC83" i="1"/>
  <c r="AB83" i="1"/>
  <c r="AA83" i="1"/>
  <c r="N83" i="1"/>
  <c r="J83" i="1"/>
  <c r="AE82" i="1"/>
  <c r="AI82" i="1" s="1"/>
  <c r="AM82" i="1" s="1"/>
  <c r="AD82" i="1"/>
  <c r="AH82" i="1" s="1"/>
  <c r="AL82" i="1" s="1"/>
  <c r="AC82" i="1"/>
  <c r="AG82" i="1" s="1"/>
  <c r="AK82" i="1" s="1"/>
  <c r="AB82" i="1"/>
  <c r="AF82" i="1" s="1"/>
  <c r="AJ82" i="1" s="1"/>
  <c r="AL79" i="1"/>
  <c r="AK79" i="1"/>
  <c r="AH79" i="1"/>
  <c r="AG79" i="1"/>
  <c r="AD79" i="1"/>
  <c r="AC79" i="1"/>
  <c r="AA79" i="1"/>
  <c r="N79" i="1"/>
  <c r="J79" i="1"/>
  <c r="F79" i="1"/>
  <c r="C79" i="1"/>
  <c r="AM78" i="1"/>
  <c r="AJ78" i="1"/>
  <c r="AI78" i="1"/>
  <c r="AF78" i="1"/>
  <c r="AE78" i="1"/>
  <c r="AB78" i="1"/>
  <c r="AA78" i="1"/>
  <c r="N78" i="1"/>
  <c r="M78" i="1"/>
  <c r="J78" i="1"/>
  <c r="F78" i="1"/>
  <c r="C78" i="1"/>
  <c r="AX77" i="1"/>
  <c r="BI77" i="1" s="1"/>
  <c r="AL77" i="1"/>
  <c r="AJ77" i="1"/>
  <c r="AH77" i="1"/>
  <c r="AF77" i="1"/>
  <c r="AD77" i="1"/>
  <c r="AB77" i="1"/>
  <c r="AA77" i="1"/>
  <c r="N77" i="1"/>
  <c r="L77" i="1"/>
  <c r="J77" i="1"/>
  <c r="F77" i="1"/>
  <c r="C77" i="1"/>
  <c r="AX76" i="1"/>
  <c r="BI76" i="1" s="1"/>
  <c r="AM76" i="1"/>
  <c r="AK76" i="1"/>
  <c r="AI76" i="1"/>
  <c r="AG76" i="1"/>
  <c r="AE76" i="1"/>
  <c r="AC76" i="1"/>
  <c r="AA76" i="1"/>
  <c r="N76" i="1"/>
  <c r="J76" i="1"/>
  <c r="F76" i="1"/>
  <c r="C76" i="1"/>
  <c r="AX75" i="1"/>
  <c r="BI75" i="1" s="1"/>
  <c r="AM75" i="1"/>
  <c r="AL75" i="1"/>
  <c r="AI75" i="1"/>
  <c r="AH75" i="1"/>
  <c r="AE75" i="1"/>
  <c r="AD75" i="1"/>
  <c r="AA75" i="1"/>
  <c r="N75" i="1"/>
  <c r="L75" i="1"/>
  <c r="J75" i="1"/>
  <c r="AX74" i="1"/>
  <c r="AK74" i="1"/>
  <c r="AJ74" i="1"/>
  <c r="AG74" i="1"/>
  <c r="AF74" i="1"/>
  <c r="AC74" i="1"/>
  <c r="AB74" i="1"/>
  <c r="AA74" i="1"/>
  <c r="N74" i="1"/>
  <c r="K74" i="1" s="1"/>
  <c r="J74" i="1"/>
  <c r="AE73" i="1"/>
  <c r="AI73" i="1" s="1"/>
  <c r="AM73" i="1" s="1"/>
  <c r="AD73" i="1"/>
  <c r="AH73" i="1" s="1"/>
  <c r="AL73" i="1" s="1"/>
  <c r="AC73" i="1"/>
  <c r="AG73" i="1" s="1"/>
  <c r="AK73" i="1" s="1"/>
  <c r="AB73" i="1"/>
  <c r="AF73" i="1" s="1"/>
  <c r="AJ73" i="1" s="1"/>
  <c r="AM70" i="1"/>
  <c r="AJ70" i="1"/>
  <c r="AI70" i="1"/>
  <c r="AF70" i="1"/>
  <c r="AE70" i="1"/>
  <c r="AB70" i="1"/>
  <c r="AA70" i="1"/>
  <c r="N70" i="1"/>
  <c r="M70" i="1" s="1"/>
  <c r="J70" i="1"/>
  <c r="F70" i="1"/>
  <c r="C70" i="1"/>
  <c r="AL69" i="1"/>
  <c r="AK69" i="1"/>
  <c r="AH69" i="1"/>
  <c r="AG69" i="1"/>
  <c r="AD69" i="1"/>
  <c r="AC69" i="1"/>
  <c r="AA69" i="1"/>
  <c r="N69" i="1"/>
  <c r="J69" i="1"/>
  <c r="F69" i="1"/>
  <c r="C69" i="1"/>
  <c r="AX68" i="1"/>
  <c r="BF64" i="1" s="1"/>
  <c r="AM68" i="1"/>
  <c r="AK68" i="1"/>
  <c r="AI68" i="1"/>
  <c r="AG68" i="1"/>
  <c r="AE68" i="1"/>
  <c r="AC68" i="1"/>
  <c r="AA68" i="1"/>
  <c r="N68" i="1"/>
  <c r="L68" i="1" s="1"/>
  <c r="J68" i="1"/>
  <c r="F68" i="1"/>
  <c r="C68" i="1"/>
  <c r="AX67" i="1"/>
  <c r="BE64" i="1" s="1"/>
  <c r="AL67" i="1"/>
  <c r="AJ67" i="1"/>
  <c r="AH67" i="1"/>
  <c r="AF67" i="1"/>
  <c r="AD67" i="1"/>
  <c r="AB67" i="1"/>
  <c r="AA67" i="1"/>
  <c r="N67" i="1"/>
  <c r="J67" i="1"/>
  <c r="F67" i="1"/>
  <c r="C67" i="1"/>
  <c r="AX66" i="1"/>
  <c r="BI66" i="1" s="1"/>
  <c r="AM66" i="1"/>
  <c r="AL66" i="1"/>
  <c r="AI66" i="1"/>
  <c r="AH66" i="1"/>
  <c r="AE66" i="1"/>
  <c r="AD66" i="1"/>
  <c r="AA66" i="1"/>
  <c r="N66" i="1"/>
  <c r="J66" i="1"/>
  <c r="AX65" i="1"/>
  <c r="BI65" i="1" s="1"/>
  <c r="AK65" i="1"/>
  <c r="AJ65" i="1"/>
  <c r="AG65" i="1"/>
  <c r="AF65" i="1"/>
  <c r="AC65" i="1"/>
  <c r="AB65" i="1"/>
  <c r="AA65" i="1"/>
  <c r="N65" i="1"/>
  <c r="M65" i="1" s="1"/>
  <c r="J65" i="1"/>
  <c r="AE64" i="1"/>
  <c r="AI64" i="1" s="1"/>
  <c r="AM64" i="1" s="1"/>
  <c r="AD64" i="1"/>
  <c r="AH64" i="1" s="1"/>
  <c r="AL64" i="1" s="1"/>
  <c r="AC64" i="1"/>
  <c r="AG64" i="1" s="1"/>
  <c r="AK64" i="1" s="1"/>
  <c r="AB64" i="1"/>
  <c r="AF64" i="1" s="1"/>
  <c r="AJ64" i="1" s="1"/>
  <c r="AL61" i="1"/>
  <c r="AK61" i="1"/>
  <c r="AH61" i="1"/>
  <c r="AG61" i="1"/>
  <c r="AD61" i="1"/>
  <c r="AC61" i="1"/>
  <c r="AA61" i="1"/>
  <c r="N61" i="1"/>
  <c r="L61" i="1" s="1"/>
  <c r="J61" i="1"/>
  <c r="F61" i="1"/>
  <c r="C61" i="1"/>
  <c r="AM60" i="1"/>
  <c r="AJ60" i="1"/>
  <c r="AI60" i="1"/>
  <c r="AF60" i="1"/>
  <c r="AE60" i="1"/>
  <c r="AB60" i="1"/>
  <c r="AA60" i="1"/>
  <c r="N60" i="1"/>
  <c r="J60" i="1"/>
  <c r="F60" i="1"/>
  <c r="C60" i="1"/>
  <c r="AX59" i="1"/>
  <c r="AL59" i="1"/>
  <c r="AJ59" i="1"/>
  <c r="AH59" i="1"/>
  <c r="AF59" i="1"/>
  <c r="AD59" i="1"/>
  <c r="AB59" i="1"/>
  <c r="AA59" i="1"/>
  <c r="N59" i="1"/>
  <c r="K59" i="1" s="1"/>
  <c r="J59" i="1"/>
  <c r="F59" i="1"/>
  <c r="C59" i="1"/>
  <c r="AX58" i="1"/>
  <c r="BI58" i="1" s="1"/>
  <c r="AM58" i="1"/>
  <c r="AK58" i="1"/>
  <c r="AI58" i="1"/>
  <c r="AG58" i="1"/>
  <c r="AE58" i="1"/>
  <c r="AC58" i="1"/>
  <c r="AA58" i="1"/>
  <c r="N58" i="1"/>
  <c r="L58" i="1" s="1"/>
  <c r="J58" i="1"/>
  <c r="F58" i="1"/>
  <c r="C58" i="1"/>
  <c r="AX57" i="1"/>
  <c r="BD55" i="1" s="1"/>
  <c r="AM57" i="1"/>
  <c r="AL57" i="1"/>
  <c r="AI57" i="1"/>
  <c r="AH57" i="1"/>
  <c r="AE57" i="1"/>
  <c r="AD57" i="1"/>
  <c r="AA57" i="1"/>
  <c r="N57" i="1"/>
  <c r="J57" i="1"/>
  <c r="AX56" i="1"/>
  <c r="AK56" i="1"/>
  <c r="AJ56" i="1"/>
  <c r="AG56" i="1"/>
  <c r="AF56" i="1"/>
  <c r="AC56" i="1"/>
  <c r="AB56" i="1"/>
  <c r="AA56" i="1"/>
  <c r="N56" i="1"/>
  <c r="K56" i="1" s="1"/>
  <c r="J56" i="1"/>
  <c r="AE55" i="1"/>
  <c r="AI55" i="1" s="1"/>
  <c r="AM55" i="1" s="1"/>
  <c r="AD55" i="1"/>
  <c r="AH55" i="1" s="1"/>
  <c r="AL55" i="1" s="1"/>
  <c r="AC55" i="1"/>
  <c r="AG55" i="1" s="1"/>
  <c r="AK55" i="1" s="1"/>
  <c r="AB55" i="1"/>
  <c r="AF55" i="1" s="1"/>
  <c r="AJ55" i="1" s="1"/>
  <c r="AM52" i="1"/>
  <c r="AJ52" i="1"/>
  <c r="AI52" i="1"/>
  <c r="AF52" i="1"/>
  <c r="AE52" i="1"/>
  <c r="AB52" i="1"/>
  <c r="AA52" i="1"/>
  <c r="N52" i="1"/>
  <c r="J52" i="1"/>
  <c r="F52" i="1"/>
  <c r="C52" i="1"/>
  <c r="AL51" i="1"/>
  <c r="AK51" i="1"/>
  <c r="AH51" i="1"/>
  <c r="AG51" i="1"/>
  <c r="AD51" i="1"/>
  <c r="AC51" i="1"/>
  <c r="AA51" i="1"/>
  <c r="N51" i="1"/>
  <c r="K51" i="1" s="1"/>
  <c r="J51" i="1"/>
  <c r="F51" i="1"/>
  <c r="C51" i="1"/>
  <c r="AX50" i="1"/>
  <c r="BI50" i="1" s="1"/>
  <c r="AL50" i="1"/>
  <c r="AJ50" i="1"/>
  <c r="AH50" i="1"/>
  <c r="AF50" i="1"/>
  <c r="AD50" i="1"/>
  <c r="AB50" i="1"/>
  <c r="AA50" i="1"/>
  <c r="N50" i="1"/>
  <c r="J50" i="1"/>
  <c r="F50" i="1"/>
  <c r="C50" i="1"/>
  <c r="AX49" i="1"/>
  <c r="AM49" i="1"/>
  <c r="AK49" i="1"/>
  <c r="AI49" i="1"/>
  <c r="AG49" i="1"/>
  <c r="AE49" i="1"/>
  <c r="AC49" i="1"/>
  <c r="AA49" i="1"/>
  <c r="N49" i="1"/>
  <c r="J49" i="1"/>
  <c r="F49" i="1"/>
  <c r="C49" i="1"/>
  <c r="AX48" i="1"/>
  <c r="AM48" i="1"/>
  <c r="AL48" i="1"/>
  <c r="AI48" i="1"/>
  <c r="AH48" i="1"/>
  <c r="AE48" i="1"/>
  <c r="AD48" i="1"/>
  <c r="AA48" i="1"/>
  <c r="N48" i="1"/>
  <c r="J48" i="1"/>
  <c r="AX47" i="1"/>
  <c r="BC46" i="1" s="1"/>
  <c r="AK47" i="1"/>
  <c r="AJ47" i="1"/>
  <c r="AG47" i="1"/>
  <c r="AF47" i="1"/>
  <c r="AC47" i="1"/>
  <c r="AB47" i="1"/>
  <c r="AA47" i="1"/>
  <c r="N47" i="1"/>
  <c r="M47" i="1" s="1"/>
  <c r="J47" i="1"/>
  <c r="AE46" i="1"/>
  <c r="AI46" i="1" s="1"/>
  <c r="AM46" i="1" s="1"/>
  <c r="AD46" i="1"/>
  <c r="AH46" i="1" s="1"/>
  <c r="AL46" i="1" s="1"/>
  <c r="AC46" i="1"/>
  <c r="AG46" i="1" s="1"/>
  <c r="AK46" i="1" s="1"/>
  <c r="AB46" i="1"/>
  <c r="AF46" i="1" s="1"/>
  <c r="AJ46" i="1" s="1"/>
  <c r="AL43" i="1"/>
  <c r="AK43" i="1"/>
  <c r="AH43" i="1"/>
  <c r="AG43" i="1"/>
  <c r="AD43" i="1"/>
  <c r="AC43" i="1"/>
  <c r="AA43" i="1"/>
  <c r="N43" i="1"/>
  <c r="M43" i="1" s="1"/>
  <c r="J43" i="1"/>
  <c r="F43" i="1"/>
  <c r="C43" i="1"/>
  <c r="AM42" i="1"/>
  <c r="AJ42" i="1"/>
  <c r="AI42" i="1"/>
  <c r="AF42" i="1"/>
  <c r="AE42" i="1"/>
  <c r="AB42" i="1"/>
  <c r="AA42" i="1"/>
  <c r="N42" i="1"/>
  <c r="J42" i="1"/>
  <c r="F42" i="1"/>
  <c r="C42" i="1"/>
  <c r="AX41" i="1"/>
  <c r="AM41" i="1"/>
  <c r="AK41" i="1"/>
  <c r="AI41" i="1"/>
  <c r="AG41" i="1"/>
  <c r="AE41" i="1"/>
  <c r="AC41" i="1"/>
  <c r="AA41" i="1"/>
  <c r="N41" i="1"/>
  <c r="L41" i="1" s="1"/>
  <c r="J41" i="1"/>
  <c r="F41" i="1"/>
  <c r="C41" i="1"/>
  <c r="AX40" i="1"/>
  <c r="BI40" i="1" s="1"/>
  <c r="AL40" i="1"/>
  <c r="AJ40" i="1"/>
  <c r="AH40" i="1"/>
  <c r="AF40" i="1"/>
  <c r="AD40" i="1"/>
  <c r="AB40" i="1"/>
  <c r="AA40" i="1"/>
  <c r="N40" i="1"/>
  <c r="J40" i="1"/>
  <c r="F40" i="1"/>
  <c r="C40" i="1"/>
  <c r="AX39" i="1"/>
  <c r="BI39" i="1" s="1"/>
  <c r="AM39" i="1"/>
  <c r="AL39" i="1"/>
  <c r="AI39" i="1"/>
  <c r="AH39" i="1"/>
  <c r="AE39" i="1"/>
  <c r="AD39" i="1"/>
  <c r="AA39" i="1"/>
  <c r="N39" i="1"/>
  <c r="J39" i="1"/>
  <c r="AX38" i="1"/>
  <c r="BI38" i="1" s="1"/>
  <c r="AK38" i="1"/>
  <c r="AJ38" i="1"/>
  <c r="AG38" i="1"/>
  <c r="AF38" i="1"/>
  <c r="AC38" i="1"/>
  <c r="AB38" i="1"/>
  <c r="AA38" i="1"/>
  <c r="N38" i="1"/>
  <c r="L38" i="1" s="1"/>
  <c r="J38" i="1"/>
  <c r="AE37" i="1"/>
  <c r="AI37" i="1" s="1"/>
  <c r="AM37" i="1" s="1"/>
  <c r="AD37" i="1"/>
  <c r="AH37" i="1" s="1"/>
  <c r="AL37" i="1" s="1"/>
  <c r="AC37" i="1"/>
  <c r="AG37" i="1" s="1"/>
  <c r="AK37" i="1" s="1"/>
  <c r="AB37" i="1"/>
  <c r="AF37" i="1" s="1"/>
  <c r="AJ37" i="1" s="1"/>
  <c r="AM34" i="1"/>
  <c r="AJ34" i="1"/>
  <c r="AI34" i="1"/>
  <c r="AF34" i="1"/>
  <c r="AE34" i="1"/>
  <c r="AB34" i="1"/>
  <c r="AA34" i="1"/>
  <c r="N34" i="1"/>
  <c r="M34" i="1" s="1"/>
  <c r="J34" i="1"/>
  <c r="F34" i="1"/>
  <c r="C34" i="1"/>
  <c r="AL33" i="1"/>
  <c r="AK33" i="1"/>
  <c r="AH33" i="1"/>
  <c r="AG33" i="1"/>
  <c r="AD33" i="1"/>
  <c r="AC33" i="1"/>
  <c r="AA33" i="1"/>
  <c r="N33" i="1"/>
  <c r="J33" i="1"/>
  <c r="F33" i="1"/>
  <c r="C33" i="1"/>
  <c r="AX32" i="1"/>
  <c r="BI32" i="1" s="1"/>
  <c r="AM32" i="1"/>
  <c r="AK32" i="1"/>
  <c r="AI32" i="1"/>
  <c r="AG32" i="1"/>
  <c r="AE32" i="1"/>
  <c r="AC32" i="1"/>
  <c r="AA32" i="1"/>
  <c r="N32" i="1"/>
  <c r="K32" i="1" s="1"/>
  <c r="J32" i="1"/>
  <c r="F32" i="1"/>
  <c r="C32" i="1"/>
  <c r="AX31" i="1"/>
  <c r="BI31" i="1" s="1"/>
  <c r="AL31" i="1"/>
  <c r="AJ31" i="1"/>
  <c r="AH31" i="1"/>
  <c r="AF31" i="1"/>
  <c r="AD31" i="1"/>
  <c r="AB31" i="1"/>
  <c r="AA31" i="1"/>
  <c r="N31" i="1"/>
  <c r="M31" i="1" s="1"/>
  <c r="J31" i="1"/>
  <c r="F31" i="1"/>
  <c r="C31" i="1"/>
  <c r="AX30" i="1"/>
  <c r="BD28" i="1" s="1"/>
  <c r="AM30" i="1"/>
  <c r="AL30" i="1"/>
  <c r="AI30" i="1"/>
  <c r="AH30" i="1"/>
  <c r="AE30" i="1"/>
  <c r="AD30" i="1"/>
  <c r="AA30" i="1"/>
  <c r="N30" i="1"/>
  <c r="J30" i="1"/>
  <c r="AX29" i="1"/>
  <c r="BC28" i="1" s="1"/>
  <c r="AK29" i="1"/>
  <c r="AJ29" i="1"/>
  <c r="AG29" i="1"/>
  <c r="AF29" i="1"/>
  <c r="AC29" i="1"/>
  <c r="AB29" i="1"/>
  <c r="AA29" i="1"/>
  <c r="N29" i="1"/>
  <c r="L29" i="1" s="1"/>
  <c r="J29" i="1"/>
  <c r="AE28" i="1"/>
  <c r="AI28" i="1" s="1"/>
  <c r="AM28" i="1" s="1"/>
  <c r="AD28" i="1"/>
  <c r="AH28" i="1" s="1"/>
  <c r="AL28" i="1" s="1"/>
  <c r="AC28" i="1"/>
  <c r="AG28" i="1" s="1"/>
  <c r="AK28" i="1" s="1"/>
  <c r="AB28" i="1"/>
  <c r="AF28" i="1" s="1"/>
  <c r="AJ28" i="1" s="1"/>
  <c r="AL25" i="1"/>
  <c r="AK25" i="1"/>
  <c r="AH25" i="1"/>
  <c r="AG25" i="1"/>
  <c r="AD25" i="1"/>
  <c r="AC25" i="1"/>
  <c r="AA25" i="1"/>
  <c r="N25" i="1"/>
  <c r="J25" i="1"/>
  <c r="F25" i="1"/>
  <c r="C25" i="1"/>
  <c r="AM24" i="1"/>
  <c r="AJ24" i="1"/>
  <c r="AI24" i="1"/>
  <c r="AF24" i="1"/>
  <c r="AE24" i="1"/>
  <c r="AB24" i="1"/>
  <c r="AA24" i="1"/>
  <c r="N24" i="1"/>
  <c r="M24" i="1" s="1"/>
  <c r="J24" i="1"/>
  <c r="F24" i="1"/>
  <c r="C24" i="1"/>
  <c r="AX23" i="1"/>
  <c r="AL23" i="1"/>
  <c r="AJ23" i="1"/>
  <c r="AH23" i="1"/>
  <c r="AF23" i="1"/>
  <c r="AD23" i="1"/>
  <c r="AB23" i="1"/>
  <c r="AA23" i="1"/>
  <c r="N23" i="1"/>
  <c r="J23" i="1"/>
  <c r="F23" i="1"/>
  <c r="C23" i="1"/>
  <c r="AX22" i="1"/>
  <c r="BE19" i="1" s="1"/>
  <c r="AM22" i="1"/>
  <c r="AK22" i="1"/>
  <c r="AI22" i="1"/>
  <c r="AG22" i="1"/>
  <c r="AE22" i="1"/>
  <c r="AC22" i="1"/>
  <c r="AA22" i="1"/>
  <c r="N22" i="1"/>
  <c r="J22" i="1"/>
  <c r="F22" i="1"/>
  <c r="C22" i="1"/>
  <c r="AX21" i="1"/>
  <c r="BI21" i="1" s="1"/>
  <c r="AM21" i="1"/>
  <c r="AL21" i="1"/>
  <c r="AI21" i="1"/>
  <c r="AH21" i="1"/>
  <c r="AE21" i="1"/>
  <c r="AD21" i="1"/>
  <c r="AA21" i="1"/>
  <c r="N21" i="1"/>
  <c r="J21" i="1"/>
  <c r="AX20" i="1"/>
  <c r="AK20" i="1"/>
  <c r="AJ20" i="1"/>
  <c r="AG20" i="1"/>
  <c r="AF20" i="1"/>
  <c r="AC20" i="1"/>
  <c r="AB20" i="1"/>
  <c r="AA20" i="1"/>
  <c r="N20" i="1"/>
  <c r="K20" i="1" s="1"/>
  <c r="J20" i="1"/>
  <c r="AE19" i="1"/>
  <c r="AI19" i="1" s="1"/>
  <c r="AM19" i="1" s="1"/>
  <c r="AD19" i="1"/>
  <c r="AH19" i="1" s="1"/>
  <c r="AL19" i="1" s="1"/>
  <c r="AC19" i="1"/>
  <c r="AG19" i="1" s="1"/>
  <c r="AK19" i="1" s="1"/>
  <c r="AB19" i="1"/>
  <c r="AF19" i="1" s="1"/>
  <c r="AJ19" i="1" s="1"/>
  <c r="AM16" i="1"/>
  <c r="AJ16" i="1"/>
  <c r="AI16" i="1"/>
  <c r="AF16" i="1"/>
  <c r="AE16" i="1"/>
  <c r="AB16" i="1"/>
  <c r="AA16" i="1"/>
  <c r="N16" i="1"/>
  <c r="K16" i="1" s="1"/>
  <c r="J16" i="1"/>
  <c r="F16" i="1"/>
  <c r="C16" i="1"/>
  <c r="AL15" i="1"/>
  <c r="AK15" i="1"/>
  <c r="AH15" i="1"/>
  <c r="AG15" i="1"/>
  <c r="AD15" i="1"/>
  <c r="AC15" i="1"/>
  <c r="AA15" i="1"/>
  <c r="N15" i="1"/>
  <c r="J15" i="1"/>
  <c r="F15" i="1"/>
  <c r="C15" i="1"/>
  <c r="AX14" i="1"/>
  <c r="BI14" i="1" s="1"/>
  <c r="AM14" i="1"/>
  <c r="AK14" i="1"/>
  <c r="AI14" i="1"/>
  <c r="AG14" i="1"/>
  <c r="AE14" i="1"/>
  <c r="AC14" i="1"/>
  <c r="AA14" i="1"/>
  <c r="N14" i="1"/>
  <c r="M14" i="1" s="1"/>
  <c r="J14" i="1"/>
  <c r="F14" i="1"/>
  <c r="C14" i="1"/>
  <c r="AX13" i="1"/>
  <c r="BI13" i="1" s="1"/>
  <c r="AL13" i="1"/>
  <c r="AJ13" i="1"/>
  <c r="AH13" i="1"/>
  <c r="AF13" i="1"/>
  <c r="AD13" i="1"/>
  <c r="AB13" i="1"/>
  <c r="AA13" i="1"/>
  <c r="N13" i="1"/>
  <c r="M13" i="1" s="1"/>
  <c r="J13" i="1"/>
  <c r="F13" i="1"/>
  <c r="C13" i="1"/>
  <c r="AX12" i="1"/>
  <c r="BD10" i="1" s="1"/>
  <c r="AM12" i="1"/>
  <c r="AL12" i="1"/>
  <c r="AI12" i="1"/>
  <c r="AH12" i="1"/>
  <c r="AE12" i="1"/>
  <c r="AD12" i="1"/>
  <c r="AA12" i="1"/>
  <c r="N12" i="1"/>
  <c r="J12" i="1"/>
  <c r="AX11" i="1"/>
  <c r="BC10" i="1" s="1"/>
  <c r="AK11" i="1"/>
  <c r="AJ11" i="1"/>
  <c r="AG11" i="1"/>
  <c r="AF11" i="1"/>
  <c r="AC11" i="1"/>
  <c r="AB11" i="1"/>
  <c r="AA11" i="1"/>
  <c r="N11" i="1"/>
  <c r="J11" i="1"/>
  <c r="AE10" i="1"/>
  <c r="AI10" i="1" s="1"/>
  <c r="AM10" i="1" s="1"/>
  <c r="AD10" i="1"/>
  <c r="AH10" i="1" s="1"/>
  <c r="AL10" i="1" s="1"/>
  <c r="AC10" i="1"/>
  <c r="AG10" i="1" s="1"/>
  <c r="AK10" i="1" s="1"/>
  <c r="AB10" i="1"/>
  <c r="AF10" i="1" s="1"/>
  <c r="AJ10" i="1" s="1"/>
  <c r="BQ7" i="1"/>
  <c r="BQ6" i="1"/>
  <c r="BQ5" i="1"/>
  <c r="BQ4" i="1"/>
  <c r="BQ3" i="1"/>
  <c r="BQ2" i="1"/>
  <c r="BQ1" i="1" s="1"/>
  <c r="L15" i="1" l="1"/>
  <c r="W15" i="1"/>
  <c r="K25" i="1"/>
  <c r="W25" i="1"/>
  <c r="L32" i="1"/>
  <c r="M32" i="1"/>
  <c r="Y32" i="1" s="1"/>
  <c r="L34" i="1"/>
  <c r="M49" i="1"/>
  <c r="W49" i="1"/>
  <c r="W48" i="1"/>
  <c r="M50" i="1"/>
  <c r="W50" i="1"/>
  <c r="M56" i="1"/>
  <c r="Y56" i="1" s="1"/>
  <c r="L67" i="1"/>
  <c r="W67" i="1"/>
  <c r="K75" i="1"/>
  <c r="W75" i="1"/>
  <c r="L78" i="1"/>
  <c r="W78" i="1"/>
  <c r="W77" i="1"/>
  <c r="W93" i="1"/>
  <c r="K96" i="1"/>
  <c r="W96" i="1"/>
  <c r="L94" i="1"/>
  <c r="W94" i="1"/>
  <c r="W103" i="1"/>
  <c r="L104" i="1"/>
  <c r="W104" i="1"/>
  <c r="L101" i="1"/>
  <c r="W101" i="1"/>
  <c r="K105" i="1"/>
  <c r="W105" i="1"/>
  <c r="L114" i="1"/>
  <c r="W114" i="1"/>
  <c r="K110" i="1"/>
  <c r="W110" i="1"/>
  <c r="M111" i="1"/>
  <c r="W111" i="1"/>
  <c r="Y115" i="1"/>
  <c r="L106" i="1"/>
  <c r="L102" i="1"/>
  <c r="Y97" i="1"/>
  <c r="Y86" i="1"/>
  <c r="W85" i="1"/>
  <c r="L84" i="1"/>
  <c r="M76" i="1"/>
  <c r="W74" i="1"/>
  <c r="Y70" i="1"/>
  <c r="Y65" i="1"/>
  <c r="L57" i="1"/>
  <c r="W59" i="1"/>
  <c r="W56" i="1"/>
  <c r="W51" i="1"/>
  <c r="Y47" i="1"/>
  <c r="Y43" i="1"/>
  <c r="M42" i="1"/>
  <c r="L39" i="1"/>
  <c r="L31" i="1"/>
  <c r="Y34" i="1"/>
  <c r="L33" i="1"/>
  <c r="W32" i="1"/>
  <c r="Y31" i="1"/>
  <c r="M30" i="1"/>
  <c r="Y24" i="1"/>
  <c r="L22" i="1"/>
  <c r="M21" i="1"/>
  <c r="W20" i="1"/>
  <c r="W16" i="1"/>
  <c r="Y14" i="1"/>
  <c r="Y13" i="1"/>
  <c r="M12" i="1"/>
  <c r="L11" i="1"/>
  <c r="M148" i="1"/>
  <c r="M145" i="1"/>
  <c r="L137" i="1"/>
  <c r="L136" i="1"/>
  <c r="M134" i="1"/>
  <c r="L129" i="1"/>
  <c r="AL107" i="1"/>
  <c r="AQ103" i="1" s="1"/>
  <c r="BA103" i="1" s="1"/>
  <c r="BL103" i="1" s="1"/>
  <c r="M39" i="1"/>
  <c r="AL89" i="1"/>
  <c r="AQ85" i="1" s="1"/>
  <c r="BA85" i="1" s="1"/>
  <c r="BL85" i="1" s="1"/>
  <c r="BE28" i="1"/>
  <c r="M41" i="1"/>
  <c r="M117" i="1"/>
  <c r="M130" i="1"/>
  <c r="M125" i="1"/>
  <c r="M33" i="1"/>
  <c r="M61" i="1"/>
  <c r="BE73" i="1"/>
  <c r="M129" i="1"/>
  <c r="AB26" i="1"/>
  <c r="AO20" i="1" s="1"/>
  <c r="AY20" i="1" s="1"/>
  <c r="BF73" i="1"/>
  <c r="M92" i="1"/>
  <c r="M112" i="1"/>
  <c r="L144" i="1"/>
  <c r="M22" i="1"/>
  <c r="M25" i="1"/>
  <c r="M104" i="1"/>
  <c r="M144" i="1"/>
  <c r="BF28" i="1"/>
  <c r="L30" i="1"/>
  <c r="AI89" i="1"/>
  <c r="AP86" i="1" s="1"/>
  <c r="AZ86" i="1" s="1"/>
  <c r="L128" i="1"/>
  <c r="AH71" i="1"/>
  <c r="AP67" i="1" s="1"/>
  <c r="AZ67" i="1" s="1"/>
  <c r="BF100" i="1"/>
  <c r="BE37" i="1"/>
  <c r="BE55" i="1"/>
  <c r="K101" i="1"/>
  <c r="L121" i="1"/>
  <c r="L134" i="1"/>
  <c r="K12" i="1"/>
  <c r="W12" i="1" s="1"/>
  <c r="L56" i="1"/>
  <c r="M101" i="1"/>
  <c r="M110" i="1"/>
  <c r="M114" i="1"/>
  <c r="M121" i="1"/>
  <c r="L125" i="1"/>
  <c r="M151" i="1"/>
  <c r="L118" i="1"/>
  <c r="K67" i="1"/>
  <c r="AE107" i="1"/>
  <c r="AO104" i="1" s="1"/>
  <c r="AY104" i="1" s="1"/>
  <c r="M118" i="1"/>
  <c r="M140" i="1"/>
  <c r="BD37" i="1"/>
  <c r="L74" i="1"/>
  <c r="L76" i="1"/>
  <c r="AK89" i="1"/>
  <c r="AQ84" i="1" s="1"/>
  <c r="BA84" i="1" s="1"/>
  <c r="BL84" i="1" s="1"/>
  <c r="L130" i="1"/>
  <c r="L151" i="1"/>
  <c r="AG107" i="1"/>
  <c r="AP102" i="1" s="1"/>
  <c r="AZ102" i="1" s="1"/>
  <c r="BD73" i="1"/>
  <c r="K39" i="1"/>
  <c r="K50" i="1"/>
  <c r="K78" i="1"/>
  <c r="L105" i="1"/>
  <c r="AH107" i="1"/>
  <c r="AP103" i="1" s="1"/>
  <c r="AZ103" i="1" s="1"/>
  <c r="AG89" i="1"/>
  <c r="AP84" i="1" s="1"/>
  <c r="AZ84" i="1" s="1"/>
  <c r="AF71" i="1"/>
  <c r="AP65" i="1" s="1"/>
  <c r="AZ65" i="1" s="1"/>
  <c r="K38" i="1"/>
  <c r="K40" i="1"/>
  <c r="M84" i="1"/>
  <c r="M105" i="1"/>
  <c r="AH44" i="1"/>
  <c r="AP40" i="1" s="1"/>
  <c r="AZ40" i="1" s="1"/>
  <c r="AJ71" i="1"/>
  <c r="AQ65" i="1" s="1"/>
  <c r="BA65" i="1" s="1"/>
  <c r="BL65" i="1" s="1"/>
  <c r="AK71" i="1"/>
  <c r="AQ66" i="1" s="1"/>
  <c r="BA66" i="1" s="1"/>
  <c r="BL66" i="1" s="1"/>
  <c r="BI29" i="1"/>
  <c r="AH53" i="1"/>
  <c r="AP49" i="1" s="1"/>
  <c r="AZ49" i="1" s="1"/>
  <c r="BK49" i="1" s="1"/>
  <c r="BI68" i="1"/>
  <c r="AG17" i="1"/>
  <c r="AP12" i="1" s="1"/>
  <c r="AZ12" i="1" s="1"/>
  <c r="BI85" i="1"/>
  <c r="AG116" i="1"/>
  <c r="AP111" i="1" s="1"/>
  <c r="AZ111" i="1" s="1"/>
  <c r="BD82" i="1"/>
  <c r="BI93" i="1"/>
  <c r="AM26" i="1"/>
  <c r="AQ23" i="1" s="1"/>
  <c r="BA23" i="1" s="1"/>
  <c r="BL23" i="1" s="1"/>
  <c r="AD35" i="1"/>
  <c r="AO31" i="1" s="1"/>
  <c r="K34" i="1"/>
  <c r="AM116" i="1"/>
  <c r="AQ113" i="1" s="1"/>
  <c r="BA113" i="1" s="1"/>
  <c r="BL113" i="1" s="1"/>
  <c r="AC35" i="1"/>
  <c r="AO30" i="1" s="1"/>
  <c r="AE35" i="1"/>
  <c r="AO32" i="1" s="1"/>
  <c r="AY32" i="1" s="1"/>
  <c r="BD19" i="1"/>
  <c r="K33" i="1"/>
  <c r="M51" i="1"/>
  <c r="K15" i="1"/>
  <c r="L13" i="1"/>
  <c r="L16" i="1"/>
  <c r="AC17" i="1"/>
  <c r="AO12" i="1" s="1"/>
  <c r="AY12" i="1" s="1"/>
  <c r="L12" i="1"/>
  <c r="M11" i="1"/>
  <c r="AJ17" i="1"/>
  <c r="AQ11" i="1" s="1"/>
  <c r="BA11" i="1" s="1"/>
  <c r="BL11" i="1" s="1"/>
  <c r="AK17" i="1"/>
  <c r="AQ12" i="1" s="1"/>
  <c r="BA12" i="1" s="1"/>
  <c r="BL12" i="1" s="1"/>
  <c r="AE116" i="1"/>
  <c r="AO113" i="1" s="1"/>
  <c r="AY113" i="1" s="1"/>
  <c r="L110" i="1"/>
  <c r="AI107" i="1"/>
  <c r="AP104" i="1" s="1"/>
  <c r="AZ104" i="1" s="1"/>
  <c r="BK104" i="1" s="1"/>
  <c r="AK107" i="1"/>
  <c r="AQ102" i="1" s="1"/>
  <c r="BA102" i="1" s="1"/>
  <c r="BL102" i="1" s="1"/>
  <c r="AM98" i="1"/>
  <c r="AQ95" i="1" s="1"/>
  <c r="BA95" i="1" s="1"/>
  <c r="BL95" i="1" s="1"/>
  <c r="K92" i="1"/>
  <c r="AH89" i="1"/>
  <c r="AP85" i="1" s="1"/>
  <c r="AK80" i="1"/>
  <c r="AQ75" i="1" s="1"/>
  <c r="BA75" i="1" s="1"/>
  <c r="BL75" i="1" s="1"/>
  <c r="AB80" i="1"/>
  <c r="AO74" i="1" s="1"/>
  <c r="AL71" i="1"/>
  <c r="AQ67" i="1" s="1"/>
  <c r="BA67" i="1" s="1"/>
  <c r="BL67" i="1" s="1"/>
  <c r="AC62" i="1"/>
  <c r="AO57" i="1" s="1"/>
  <c r="AY57" i="1" s="1"/>
  <c r="AK53" i="1"/>
  <c r="AQ48" i="1" s="1"/>
  <c r="BA48" i="1" s="1"/>
  <c r="BL48" i="1" s="1"/>
  <c r="AL53" i="1"/>
  <c r="AQ49" i="1" s="1"/>
  <c r="BA49" i="1" s="1"/>
  <c r="BL49" i="1" s="1"/>
  <c r="L50" i="1"/>
  <c r="AF53" i="1"/>
  <c r="AP47" i="1" s="1"/>
  <c r="AZ47" i="1" s="1"/>
  <c r="BK47" i="1" s="1"/>
  <c r="AG44" i="1"/>
  <c r="AP39" i="1" s="1"/>
  <c r="AZ39" i="1" s="1"/>
  <c r="AF44" i="1"/>
  <c r="AP38" i="1" s="1"/>
  <c r="AZ38" i="1" s="1"/>
  <c r="AE44" i="1"/>
  <c r="AO41" i="1" s="1"/>
  <c r="AL44" i="1"/>
  <c r="AQ40" i="1" s="1"/>
  <c r="BA40" i="1" s="1"/>
  <c r="BL40" i="1" s="1"/>
  <c r="AI44" i="1"/>
  <c r="AP41" i="1" s="1"/>
  <c r="AZ41" i="1" s="1"/>
  <c r="AM35" i="1"/>
  <c r="AQ32" i="1" s="1"/>
  <c r="BA32" i="1" s="1"/>
  <c r="BL32" i="1" s="1"/>
  <c r="K31" i="1"/>
  <c r="AI35" i="1"/>
  <c r="AP32" i="1" s="1"/>
  <c r="AZ32" i="1" s="1"/>
  <c r="BK32" i="1" s="1"/>
  <c r="AJ35" i="1"/>
  <c r="AQ29" i="1" s="1"/>
  <c r="BA29" i="1" s="1"/>
  <c r="BL29" i="1" s="1"/>
  <c r="AL35" i="1"/>
  <c r="AQ31" i="1" s="1"/>
  <c r="BA31" i="1" s="1"/>
  <c r="BL31" i="1" s="1"/>
  <c r="M29" i="1"/>
  <c r="K30" i="1"/>
  <c r="W30" i="1" s="1"/>
  <c r="AC26" i="1"/>
  <c r="AO21" i="1" s="1"/>
  <c r="AY21" i="1" s="1"/>
  <c r="AI26" i="1"/>
  <c r="AP23" i="1" s="1"/>
  <c r="AL26" i="1"/>
  <c r="AQ22" i="1" s="1"/>
  <c r="BA22" i="1" s="1"/>
  <c r="BL22" i="1" s="1"/>
  <c r="M16" i="1"/>
  <c r="AE17" i="1"/>
  <c r="AO14" i="1" s="1"/>
  <c r="AK116" i="1"/>
  <c r="AQ111" i="1" s="1"/>
  <c r="BA111" i="1" s="1"/>
  <c r="BL111" i="1" s="1"/>
  <c r="M79" i="1"/>
  <c r="L79" i="1"/>
  <c r="K79" i="1"/>
  <c r="BI112" i="1"/>
  <c r="BF109" i="1"/>
  <c r="BI113" i="1"/>
  <c r="BI30" i="1"/>
  <c r="M66" i="1"/>
  <c r="L66" i="1"/>
  <c r="K66" i="1"/>
  <c r="AM80" i="1"/>
  <c r="AQ77" i="1" s="1"/>
  <c r="BA77" i="1" s="1"/>
  <c r="BL77" i="1" s="1"/>
  <c r="BI94" i="1"/>
  <c r="BI57" i="1"/>
  <c r="BI12" i="1"/>
  <c r="K23" i="1"/>
  <c r="M23" i="1"/>
  <c r="L23" i="1"/>
  <c r="BI47" i="1"/>
  <c r="M87" i="1"/>
  <c r="L87" i="1"/>
  <c r="K87" i="1"/>
  <c r="BI102" i="1"/>
  <c r="BD100" i="1"/>
  <c r="M126" i="1"/>
  <c r="AJ26" i="1"/>
  <c r="AQ20" i="1" s="1"/>
  <c r="BA20" i="1" s="1"/>
  <c r="BL20" i="1" s="1"/>
  <c r="AE26" i="1"/>
  <c r="AO23" i="1" s="1"/>
  <c r="K24" i="1"/>
  <c r="L24" i="1"/>
  <c r="AF35" i="1"/>
  <c r="AP29" i="1" s="1"/>
  <c r="AB44" i="1"/>
  <c r="AO38" i="1" s="1"/>
  <c r="AY38" i="1" s="1"/>
  <c r="K47" i="1"/>
  <c r="L47" i="1"/>
  <c r="AD71" i="1"/>
  <c r="AO67" i="1" s="1"/>
  <c r="AY67" i="1" s="1"/>
  <c r="AE71" i="1"/>
  <c r="AO68" i="1" s="1"/>
  <c r="L119" i="1"/>
  <c r="M138" i="1"/>
  <c r="L138" i="1"/>
  <c r="AI17" i="1"/>
  <c r="AP14" i="1" s="1"/>
  <c r="AZ14" i="1" s="1"/>
  <c r="AD26" i="1"/>
  <c r="AO22" i="1" s="1"/>
  <c r="AG35" i="1"/>
  <c r="AP30" i="1" s="1"/>
  <c r="M40" i="1"/>
  <c r="L40" i="1"/>
  <c r="AI71" i="1"/>
  <c r="AP68" i="1" s="1"/>
  <c r="AZ68" i="1" s="1"/>
  <c r="BK68" i="1" s="1"/>
  <c r="BF82" i="1"/>
  <c r="AF98" i="1"/>
  <c r="AP92" i="1" s="1"/>
  <c r="AZ92" i="1" s="1"/>
  <c r="AD107" i="1"/>
  <c r="AO103" i="1" s="1"/>
  <c r="AL116" i="1"/>
  <c r="AQ112" i="1" s="1"/>
  <c r="BA112" i="1" s="1"/>
  <c r="BL112" i="1" s="1"/>
  <c r="K115" i="1"/>
  <c r="AH35" i="1"/>
  <c r="AP31" i="1" s="1"/>
  <c r="AZ31" i="1" s="1"/>
  <c r="BK31" i="1" s="1"/>
  <c r="AB53" i="1"/>
  <c r="AO47" i="1" s="1"/>
  <c r="AY47" i="1" s="1"/>
  <c r="AD53" i="1"/>
  <c r="AO49" i="1" s="1"/>
  <c r="AY49" i="1" s="1"/>
  <c r="AC80" i="1"/>
  <c r="AO75" i="1" s="1"/>
  <c r="AY75" i="1" s="1"/>
  <c r="AE80" i="1"/>
  <c r="AO77" i="1" s="1"/>
  <c r="L96" i="1"/>
  <c r="L115" i="1"/>
  <c r="AH17" i="1"/>
  <c r="AP13" i="1" s="1"/>
  <c r="AZ13" i="1" s="1"/>
  <c r="BK13" i="1" s="1"/>
  <c r="AK35" i="1"/>
  <c r="AQ30" i="1" s="1"/>
  <c r="BA30" i="1" s="1"/>
  <c r="BL30" i="1" s="1"/>
  <c r="K42" i="1"/>
  <c r="W42" i="1" s="1"/>
  <c r="AE53" i="1"/>
  <c r="AO50" i="1" s="1"/>
  <c r="AM71" i="1"/>
  <c r="AQ68" i="1" s="1"/>
  <c r="BA68" i="1" s="1"/>
  <c r="BL68" i="1" s="1"/>
  <c r="K83" i="1"/>
  <c r="M83" i="1"/>
  <c r="L83" i="1"/>
  <c r="AJ98" i="1"/>
  <c r="AQ92" i="1" s="1"/>
  <c r="BA92" i="1" s="1"/>
  <c r="BL92" i="1" s="1"/>
  <c r="M96" i="1"/>
  <c r="K97" i="1"/>
  <c r="K103" i="1"/>
  <c r="BI111" i="1"/>
  <c r="BD109" i="1"/>
  <c r="AF116" i="1"/>
  <c r="AP110" i="1" s="1"/>
  <c r="AZ110" i="1" s="1"/>
  <c r="M139" i="1"/>
  <c r="K52" i="1"/>
  <c r="W52" i="1" s="1"/>
  <c r="M52" i="1"/>
  <c r="AD116" i="1"/>
  <c r="AO112" i="1" s="1"/>
  <c r="AY112" i="1" s="1"/>
  <c r="K88" i="1"/>
  <c r="AF17" i="1"/>
  <c r="AP11" i="1" s="1"/>
  <c r="AZ11" i="1" s="1"/>
  <c r="BK11" i="1" s="1"/>
  <c r="K11" i="1"/>
  <c r="K14" i="1"/>
  <c r="K22" i="1"/>
  <c r="W22" i="1" s="1"/>
  <c r="AD44" i="1"/>
  <c r="AO40" i="1" s="1"/>
  <c r="L42" i="1"/>
  <c r="AG62" i="1"/>
  <c r="AP57" i="1" s="1"/>
  <c r="AZ57" i="1" s="1"/>
  <c r="BK57" i="1" s="1"/>
  <c r="AE62" i="1"/>
  <c r="AO59" i="1" s="1"/>
  <c r="AY59" i="1" s="1"/>
  <c r="AG80" i="1"/>
  <c r="AP75" i="1" s="1"/>
  <c r="AZ75" i="1" s="1"/>
  <c r="BK75" i="1" s="1"/>
  <c r="AI80" i="1"/>
  <c r="AP77" i="1" s="1"/>
  <c r="AK98" i="1"/>
  <c r="AQ93" i="1" s="1"/>
  <c r="BA93" i="1" s="1"/>
  <c r="BL93" i="1" s="1"/>
  <c r="L97" i="1"/>
  <c r="AB17" i="1"/>
  <c r="AO11" i="1" s="1"/>
  <c r="AY11" i="1" s="1"/>
  <c r="L14" i="1"/>
  <c r="L21" i="1"/>
  <c r="AB35" i="1"/>
  <c r="AO29" i="1" s="1"/>
  <c r="L52" i="1"/>
  <c r="AJ62" i="1"/>
  <c r="AQ56" i="1" s="1"/>
  <c r="BA56" i="1" s="1"/>
  <c r="BL56" i="1" s="1"/>
  <c r="AJ80" i="1"/>
  <c r="AQ74" i="1" s="1"/>
  <c r="BA74" i="1" s="1"/>
  <c r="BL74" i="1" s="1"/>
  <c r="AB89" i="1"/>
  <c r="AO83" i="1" s="1"/>
  <c r="AY83" i="1" s="1"/>
  <c r="BI92" i="1"/>
  <c r="BC91" i="1"/>
  <c r="M136" i="1"/>
  <c r="AJ53" i="1"/>
  <c r="AQ47" i="1" s="1"/>
  <c r="AC71" i="1"/>
  <c r="AO66" i="1" s="1"/>
  <c r="AY66" i="1" s="1"/>
  <c r="AI98" i="1"/>
  <c r="AP95" i="1" s="1"/>
  <c r="K112" i="1"/>
  <c r="AH26" i="1"/>
  <c r="AP22" i="1" s="1"/>
  <c r="AZ22" i="1" s="1"/>
  <c r="K29" i="1"/>
  <c r="AC44" i="1"/>
  <c r="AO39" i="1" s="1"/>
  <c r="AI53" i="1"/>
  <c r="AP50" i="1" s="1"/>
  <c r="AL80" i="1"/>
  <c r="AQ76" i="1" s="1"/>
  <c r="BA76" i="1" s="1"/>
  <c r="BL76" i="1" s="1"/>
  <c r="AE98" i="1"/>
  <c r="AO95" i="1" s="1"/>
  <c r="AY95" i="1" s="1"/>
  <c r="K94" i="1"/>
  <c r="AC116" i="1"/>
  <c r="AO111" i="1" s="1"/>
  <c r="AH116" i="1"/>
  <c r="AP112" i="1" s="1"/>
  <c r="BE10" i="1"/>
  <c r="K13" i="1"/>
  <c r="AG26" i="1"/>
  <c r="AP21" i="1" s="1"/>
  <c r="AZ21" i="1" s="1"/>
  <c r="L51" i="1"/>
  <c r="AB62" i="1"/>
  <c r="AO56" i="1" s="1"/>
  <c r="BI67" i="1"/>
  <c r="K84" i="1"/>
  <c r="AC98" i="1"/>
  <c r="AO93" i="1" s="1"/>
  <c r="AY93" i="1" s="1"/>
  <c r="AH98" i="1"/>
  <c r="AP94" i="1" s="1"/>
  <c r="AZ94" i="1" s="1"/>
  <c r="K104" i="1"/>
  <c r="AI116" i="1"/>
  <c r="AP113" i="1" s="1"/>
  <c r="AR113" i="1" s="1"/>
  <c r="K114" i="1"/>
  <c r="L149" i="1"/>
  <c r="AK26" i="1"/>
  <c r="AQ21" i="1" s="1"/>
  <c r="BA21" i="1" s="1"/>
  <c r="BL21" i="1" s="1"/>
  <c r="AJ44" i="1"/>
  <c r="AQ38" i="1" s="1"/>
  <c r="BA38" i="1" s="1"/>
  <c r="BL38" i="1" s="1"/>
  <c r="AM44" i="1"/>
  <c r="AQ41" i="1" s="1"/>
  <c r="BA41" i="1" s="1"/>
  <c r="BL41" i="1" s="1"/>
  <c r="AF62" i="1"/>
  <c r="AP56" i="1" s="1"/>
  <c r="AH62" i="1"/>
  <c r="AP58" i="1" s="1"/>
  <c r="AZ58" i="1" s="1"/>
  <c r="AF80" i="1"/>
  <c r="AP74" i="1" s="1"/>
  <c r="AH80" i="1"/>
  <c r="AP76" i="1" s="1"/>
  <c r="AM89" i="1"/>
  <c r="AQ86" i="1" s="1"/>
  <c r="BA86" i="1" s="1"/>
  <c r="BL86" i="1" s="1"/>
  <c r="AG98" i="1"/>
  <c r="AP93" i="1" s="1"/>
  <c r="AZ93" i="1" s="1"/>
  <c r="AL98" i="1"/>
  <c r="AQ94" i="1" s="1"/>
  <c r="BA94" i="1" s="1"/>
  <c r="BL94" i="1" s="1"/>
  <c r="AJ107" i="1"/>
  <c r="AQ101" i="1" s="1"/>
  <c r="BA101" i="1" s="1"/>
  <c r="BL101" i="1" s="1"/>
  <c r="AM107" i="1"/>
  <c r="AQ104" i="1" s="1"/>
  <c r="BA104" i="1" s="1"/>
  <c r="BL104" i="1" s="1"/>
  <c r="AB107" i="1"/>
  <c r="AO101" i="1" s="1"/>
  <c r="AY101" i="1" s="1"/>
  <c r="AJ116" i="1"/>
  <c r="AQ110" i="1" s="1"/>
  <c r="BA110" i="1" s="1"/>
  <c r="BL110" i="1" s="1"/>
  <c r="L70" i="1"/>
  <c r="K70" i="1"/>
  <c r="BI41" i="1"/>
  <c r="BF37" i="1"/>
  <c r="AD17" i="1"/>
  <c r="AO13" i="1" s="1"/>
  <c r="AI62" i="1"/>
  <c r="AP59" i="1" s="1"/>
  <c r="M77" i="1"/>
  <c r="K77" i="1"/>
  <c r="AL17" i="1"/>
  <c r="AQ13" i="1" s="1"/>
  <c r="BA13" i="1" s="1"/>
  <c r="BL13" i="1" s="1"/>
  <c r="BI23" i="1"/>
  <c r="BF19" i="1"/>
  <c r="AC53" i="1"/>
  <c r="AO48" i="1" s="1"/>
  <c r="BI56" i="1"/>
  <c r="BC55" i="1"/>
  <c r="AB71" i="1"/>
  <c r="AO65" i="1" s="1"/>
  <c r="M75" i="1"/>
  <c r="M59" i="1"/>
  <c r="L59" i="1"/>
  <c r="BI49" i="1"/>
  <c r="BE46" i="1"/>
  <c r="K69" i="1"/>
  <c r="L69" i="1"/>
  <c r="M69" i="1"/>
  <c r="L43" i="1"/>
  <c r="K43" i="1"/>
  <c r="L65" i="1"/>
  <c r="K65" i="1"/>
  <c r="AM17" i="1"/>
  <c r="AQ14" i="1" s="1"/>
  <c r="BA14" i="1" s="1"/>
  <c r="BL14" i="1" s="1"/>
  <c r="L20" i="1"/>
  <c r="M20" i="1"/>
  <c r="BI20" i="1"/>
  <c r="BC19" i="1"/>
  <c r="AM62" i="1"/>
  <c r="AQ59" i="1" s="1"/>
  <c r="BA59" i="1" s="1"/>
  <c r="BL59" i="1" s="1"/>
  <c r="L103" i="1"/>
  <c r="M103" i="1"/>
  <c r="BF10" i="1"/>
  <c r="BI22" i="1"/>
  <c r="BI48" i="1"/>
  <c r="BD46" i="1"/>
  <c r="M106" i="1"/>
  <c r="K106" i="1"/>
  <c r="W106" i="1" s="1"/>
  <c r="BC109" i="1"/>
  <c r="BI110" i="1"/>
  <c r="M48" i="1"/>
  <c r="L48" i="1"/>
  <c r="K48" i="1"/>
  <c r="K93" i="1"/>
  <c r="L93" i="1"/>
  <c r="M93" i="1"/>
  <c r="AF26" i="1"/>
  <c r="AP20" i="1" s="1"/>
  <c r="BC37" i="1"/>
  <c r="AK44" i="1"/>
  <c r="AQ39" i="1" s="1"/>
  <c r="BA39" i="1" s="1"/>
  <c r="BL39" i="1" s="1"/>
  <c r="BI59" i="1"/>
  <c r="BF55" i="1"/>
  <c r="K57" i="1"/>
  <c r="W57" i="1" s="1"/>
  <c r="M57" i="1"/>
  <c r="M60" i="1"/>
  <c r="L60" i="1"/>
  <c r="K60" i="1"/>
  <c r="M15" i="1"/>
  <c r="K21" i="1"/>
  <c r="M67" i="1"/>
  <c r="L131" i="1"/>
  <c r="M131" i="1"/>
  <c r="L25" i="1"/>
  <c r="AG53" i="1"/>
  <c r="AP48" i="1" s="1"/>
  <c r="AM53" i="1"/>
  <c r="AQ50" i="1" s="1"/>
  <c r="BA50" i="1" s="1"/>
  <c r="BL50" i="1" s="1"/>
  <c r="BD64" i="1"/>
  <c r="AD89" i="1"/>
  <c r="AO85" i="1" s="1"/>
  <c r="M102" i="1"/>
  <c r="K102" i="1"/>
  <c r="BI11" i="1"/>
  <c r="M38" i="1"/>
  <c r="K41" i="1"/>
  <c r="K49" i="1"/>
  <c r="M94" i="1"/>
  <c r="AB116" i="1"/>
  <c r="AO110" i="1" s="1"/>
  <c r="M123" i="1"/>
  <c r="BF46" i="1"/>
  <c r="L49" i="1"/>
  <c r="AK62" i="1"/>
  <c r="AQ57" i="1" s="1"/>
  <c r="M58" i="1"/>
  <c r="K58" i="1"/>
  <c r="AL62" i="1"/>
  <c r="AQ58" i="1" s="1"/>
  <c r="BA58" i="1" s="1"/>
  <c r="BL58" i="1" s="1"/>
  <c r="M68" i="1"/>
  <c r="K68" i="1"/>
  <c r="BI83" i="1"/>
  <c r="BC82" i="1"/>
  <c r="M113" i="1"/>
  <c r="L113" i="1"/>
  <c r="K113" i="1"/>
  <c r="AC89" i="1"/>
  <c r="AO84" i="1" s="1"/>
  <c r="AB98" i="1"/>
  <c r="AO92" i="1" s="1"/>
  <c r="K76" i="1"/>
  <c r="AF89" i="1"/>
  <c r="AP83" i="1" s="1"/>
  <c r="AE89" i="1"/>
  <c r="AO86" i="1" s="1"/>
  <c r="M95" i="1"/>
  <c r="K95" i="1"/>
  <c r="M141" i="1"/>
  <c r="L141" i="1"/>
  <c r="BC64" i="1"/>
  <c r="AG71" i="1"/>
  <c r="AP66" i="1" s="1"/>
  <c r="M74" i="1"/>
  <c r="L122" i="1"/>
  <c r="M122" i="1"/>
  <c r="M143" i="1"/>
  <c r="L143" i="1"/>
  <c r="BI103" i="1"/>
  <c r="M146" i="1"/>
  <c r="L146" i="1"/>
  <c r="AD62" i="1"/>
  <c r="AO58" i="1" s="1"/>
  <c r="BC73" i="1"/>
  <c r="BI74" i="1"/>
  <c r="BI95" i="1"/>
  <c r="M120" i="1"/>
  <c r="L120" i="1"/>
  <c r="L135" i="1"/>
  <c r="M135" i="1"/>
  <c r="AD80" i="1"/>
  <c r="AO76" i="1" s="1"/>
  <c r="M137" i="1"/>
  <c r="L148" i="1"/>
  <c r="K61" i="1"/>
  <c r="AJ89" i="1"/>
  <c r="AQ83" i="1" s="1"/>
  <c r="BA83" i="1" s="1"/>
  <c r="BL83" i="1" s="1"/>
  <c r="K86" i="1"/>
  <c r="AD98" i="1"/>
  <c r="AO94" i="1" s="1"/>
  <c r="L117" i="1"/>
  <c r="L124" i="1"/>
  <c r="L139" i="1"/>
  <c r="AC107" i="1"/>
  <c r="AO102" i="1" s="1"/>
  <c r="K111" i="1"/>
  <c r="L111" i="1"/>
  <c r="M132" i="1"/>
  <c r="L132" i="1"/>
  <c r="L145" i="1"/>
  <c r="L85" i="1"/>
  <c r="M85" i="1"/>
  <c r="M88" i="1"/>
  <c r="AF107" i="1"/>
  <c r="AP101" i="1" s="1"/>
  <c r="L127" i="1"/>
  <c r="M127" i="1"/>
  <c r="L140" i="1"/>
  <c r="X56" i="1" l="1"/>
  <c r="Y15" i="1"/>
  <c r="X15" i="1"/>
  <c r="Y25" i="1"/>
  <c r="X25" i="1"/>
  <c r="X32" i="1"/>
  <c r="Y50" i="1"/>
  <c r="X50" i="1"/>
  <c r="Y48" i="1"/>
  <c r="X48" i="1"/>
  <c r="Y49" i="1"/>
  <c r="X49" i="1"/>
  <c r="Y67" i="1"/>
  <c r="X67" i="1"/>
  <c r="Y78" i="1"/>
  <c r="X78" i="1"/>
  <c r="Y77" i="1"/>
  <c r="X77" i="1"/>
  <c r="Y75" i="1"/>
  <c r="X75" i="1"/>
  <c r="Y94" i="1"/>
  <c r="X94" i="1"/>
  <c r="Y96" i="1"/>
  <c r="X96" i="1"/>
  <c r="Y93" i="1"/>
  <c r="X93" i="1"/>
  <c r="Y104" i="1"/>
  <c r="X104" i="1"/>
  <c r="X101" i="1"/>
  <c r="Y101" i="1"/>
  <c r="Y103" i="1"/>
  <c r="X103" i="1"/>
  <c r="Y105" i="1"/>
  <c r="X105" i="1"/>
  <c r="Y111" i="1"/>
  <c r="X111" i="1"/>
  <c r="Y110" i="1"/>
  <c r="X110" i="1"/>
  <c r="Y114" i="1"/>
  <c r="X114" i="1"/>
  <c r="X115" i="1"/>
  <c r="W115" i="1"/>
  <c r="W113" i="1"/>
  <c r="X113" i="1"/>
  <c r="Y113" i="1"/>
  <c r="W112" i="1"/>
  <c r="X112" i="1"/>
  <c r="Y112" i="1"/>
  <c r="Y106" i="1"/>
  <c r="X106" i="1"/>
  <c r="Y102" i="1"/>
  <c r="X102" i="1"/>
  <c r="W102" i="1"/>
  <c r="X97" i="1"/>
  <c r="W97" i="1"/>
  <c r="Y95" i="1"/>
  <c r="X95" i="1"/>
  <c r="W95" i="1"/>
  <c r="X92" i="1"/>
  <c r="W92" i="1"/>
  <c r="Y92" i="1"/>
  <c r="W88" i="1"/>
  <c r="X88" i="1"/>
  <c r="Y88" i="1"/>
  <c r="Y87" i="1"/>
  <c r="X87" i="1"/>
  <c r="X86" i="1"/>
  <c r="Y85" i="1"/>
  <c r="X85" i="1"/>
  <c r="Y84" i="1"/>
  <c r="X84" i="1"/>
  <c r="W84" i="1"/>
  <c r="Y83" i="1"/>
  <c r="X83" i="1"/>
  <c r="AR77" i="1"/>
  <c r="H4" i="1"/>
  <c r="Y76" i="1"/>
  <c r="X76" i="1"/>
  <c r="W76" i="1"/>
  <c r="Y79" i="1"/>
  <c r="X79" i="1"/>
  <c r="W79" i="1"/>
  <c r="Y74" i="1"/>
  <c r="X74" i="1"/>
  <c r="Y69" i="1"/>
  <c r="X69" i="1"/>
  <c r="W69" i="1"/>
  <c r="X70" i="1"/>
  <c r="W70" i="1"/>
  <c r="Y68" i="1"/>
  <c r="W68" i="1"/>
  <c r="W66" i="1"/>
  <c r="Y66" i="1"/>
  <c r="X66" i="1"/>
  <c r="X65" i="1"/>
  <c r="W65" i="1"/>
  <c r="W60" i="1"/>
  <c r="Y57" i="1"/>
  <c r="X57" i="1"/>
  <c r="Y60" i="1"/>
  <c r="X60" i="1"/>
  <c r="W61" i="1"/>
  <c r="Y61" i="1"/>
  <c r="X61" i="1"/>
  <c r="Y59" i="1"/>
  <c r="X59" i="1"/>
  <c r="W58" i="1"/>
  <c r="Y58" i="1"/>
  <c r="X58" i="1"/>
  <c r="Y52" i="1"/>
  <c r="X52" i="1"/>
  <c r="Y51" i="1"/>
  <c r="X51" i="1"/>
  <c r="W47" i="1"/>
  <c r="X47" i="1"/>
  <c r="W43" i="1"/>
  <c r="X43" i="1"/>
  <c r="Y42" i="1"/>
  <c r="X42" i="1"/>
  <c r="W41" i="1"/>
  <c r="Y41" i="1"/>
  <c r="X41" i="1"/>
  <c r="W40" i="1"/>
  <c r="Y40" i="1"/>
  <c r="X40" i="1"/>
  <c r="Y39" i="1"/>
  <c r="X39" i="1"/>
  <c r="W39" i="1"/>
  <c r="Y38" i="1"/>
  <c r="W38" i="1"/>
  <c r="X38" i="1"/>
  <c r="X33" i="1"/>
  <c r="W34" i="1"/>
  <c r="X34" i="1"/>
  <c r="Y33" i="1"/>
  <c r="W33" i="1"/>
  <c r="AT30" i="1"/>
  <c r="X31" i="1"/>
  <c r="W31" i="1"/>
  <c r="Y30" i="1"/>
  <c r="X30" i="1"/>
  <c r="X29" i="1"/>
  <c r="W29" i="1"/>
  <c r="Y29" i="1"/>
  <c r="Y23" i="1"/>
  <c r="X23" i="1"/>
  <c r="W23" i="1"/>
  <c r="X24" i="1"/>
  <c r="W24" i="1"/>
  <c r="Y22" i="1"/>
  <c r="X22" i="1"/>
  <c r="Y21" i="1"/>
  <c r="X21" i="1"/>
  <c r="W21" i="1"/>
  <c r="BJ20" i="1"/>
  <c r="Y20" i="1"/>
  <c r="X20" i="1"/>
  <c r="Y16" i="1"/>
  <c r="X16" i="1"/>
  <c r="X14" i="1"/>
  <c r="W14" i="1"/>
  <c r="X13" i="1"/>
  <c r="W13" i="1"/>
  <c r="Y12" i="1"/>
  <c r="X12" i="1"/>
  <c r="W11" i="1"/>
  <c r="Y11" i="1"/>
  <c r="X11" i="1"/>
  <c r="BJ11" i="1"/>
  <c r="BJ113" i="1"/>
  <c r="BJ59" i="1"/>
  <c r="BJ38" i="1"/>
  <c r="AR85" i="1"/>
  <c r="AR84" i="1"/>
  <c r="AR56" i="1"/>
  <c r="AR95" i="1"/>
  <c r="AT104" i="1"/>
  <c r="BB22" i="1"/>
  <c r="AS113" i="1"/>
  <c r="AZ113" i="1"/>
  <c r="BB113" i="1" s="1"/>
  <c r="AV113" i="1" s="1"/>
  <c r="AS75" i="1"/>
  <c r="AR32" i="1"/>
  <c r="AU66" i="1"/>
  <c r="AT31" i="1"/>
  <c r="AT41" i="1"/>
  <c r="AT74" i="1"/>
  <c r="AS74" i="1"/>
  <c r="AY74" i="1"/>
  <c r="AU103" i="1"/>
  <c r="AR67" i="1"/>
  <c r="AS30" i="1"/>
  <c r="AR103" i="1"/>
  <c r="AU68" i="1"/>
  <c r="AY31" i="1"/>
  <c r="AR31" i="1"/>
  <c r="AU40" i="1"/>
  <c r="AR65" i="1"/>
  <c r="AU21" i="1"/>
  <c r="AT77" i="1"/>
  <c r="AR40" i="1"/>
  <c r="AR23" i="1"/>
  <c r="AR75" i="1"/>
  <c r="AR102" i="1"/>
  <c r="AU30" i="1"/>
  <c r="AY41" i="1"/>
  <c r="AU22" i="1"/>
  <c r="AS21" i="1"/>
  <c r="AU31" i="1"/>
  <c r="AR74" i="1"/>
  <c r="AR29" i="1"/>
  <c r="AY30" i="1"/>
  <c r="AU39" i="1"/>
  <c r="AU12" i="1"/>
  <c r="AY29" i="1"/>
  <c r="AR104" i="1"/>
  <c r="AU104" i="1"/>
  <c r="AS20" i="1"/>
  <c r="BB104" i="1"/>
  <c r="AS104" i="1"/>
  <c r="AY68" i="1"/>
  <c r="AY39" i="1"/>
  <c r="AS56" i="1"/>
  <c r="BB75" i="1"/>
  <c r="AT32" i="1"/>
  <c r="AZ29" i="1"/>
  <c r="BK29" i="1" s="1"/>
  <c r="AZ23" i="1"/>
  <c r="BB23" i="1" s="1"/>
  <c r="AT21" i="1"/>
  <c r="AR38" i="1"/>
  <c r="AU50" i="1"/>
  <c r="AT23" i="1"/>
  <c r="AT29" i="1"/>
  <c r="AU29" i="1"/>
  <c r="AT95" i="1"/>
  <c r="AU32" i="1"/>
  <c r="AT66" i="1"/>
  <c r="BB49" i="1"/>
  <c r="AU67" i="1"/>
  <c r="AR21" i="1"/>
  <c r="AR11" i="1"/>
  <c r="AT12" i="1"/>
  <c r="AR12" i="1"/>
  <c r="AY14" i="1"/>
  <c r="AT14" i="1"/>
  <c r="AR13" i="1"/>
  <c r="AZ85" i="1"/>
  <c r="BK85" i="1" s="1"/>
  <c r="AR110" i="1"/>
  <c r="AU111" i="1"/>
  <c r="AU93" i="1"/>
  <c r="AR93" i="1"/>
  <c r="AR94" i="1"/>
  <c r="AR92" i="1"/>
  <c r="AR86" i="1"/>
  <c r="AY77" i="1"/>
  <c r="AS77" i="1"/>
  <c r="AT68" i="1"/>
  <c r="BB68" i="1"/>
  <c r="AU56" i="1"/>
  <c r="AR50" i="1"/>
  <c r="AR49" i="1"/>
  <c r="AT38" i="1"/>
  <c r="AS40" i="1"/>
  <c r="BB31" i="1"/>
  <c r="AR30" i="1"/>
  <c r="AY22" i="1"/>
  <c r="AT20" i="1"/>
  <c r="AT22" i="1"/>
  <c r="AS22" i="1"/>
  <c r="BB11" i="1"/>
  <c r="AV11" i="1" s="1"/>
  <c r="AS14" i="1"/>
  <c r="AS11" i="1"/>
  <c r="AU11" i="1"/>
  <c r="AR111" i="1"/>
  <c r="AT113" i="1"/>
  <c r="AY111" i="1"/>
  <c r="AZ50" i="1"/>
  <c r="BB50" i="1" s="1"/>
  <c r="AT111" i="1"/>
  <c r="AU83" i="1"/>
  <c r="AU57" i="1"/>
  <c r="AS112" i="1"/>
  <c r="AZ74" i="1"/>
  <c r="BK74" i="1" s="1"/>
  <c r="AS57" i="1"/>
  <c r="AU112" i="1"/>
  <c r="BB13" i="1"/>
  <c r="AS41" i="1"/>
  <c r="AU113" i="1"/>
  <c r="AS49" i="1"/>
  <c r="AS59" i="1"/>
  <c r="BK22" i="1"/>
  <c r="AU47" i="1"/>
  <c r="AR22" i="1"/>
  <c r="AT112" i="1"/>
  <c r="AZ77" i="1"/>
  <c r="BK77" i="1" s="1"/>
  <c r="AY56" i="1"/>
  <c r="AT49" i="1"/>
  <c r="AT59" i="1"/>
  <c r="AZ95" i="1"/>
  <c r="BB95" i="1" s="1"/>
  <c r="AV95" i="1" s="1"/>
  <c r="AU38" i="1"/>
  <c r="AU49" i="1"/>
  <c r="AZ56" i="1"/>
  <c r="BB56" i="1" s="1"/>
  <c r="AS50" i="1"/>
  <c r="AS23" i="1"/>
  <c r="AU41" i="1"/>
  <c r="AR112" i="1"/>
  <c r="BA47" i="1"/>
  <c r="AR47" i="1"/>
  <c r="AZ112" i="1"/>
  <c r="BB112" i="1" s="1"/>
  <c r="AV112" i="1" s="1"/>
  <c r="AU20" i="1"/>
  <c r="AT101" i="1"/>
  <c r="AY50" i="1"/>
  <c r="AU23" i="1"/>
  <c r="AS39" i="1"/>
  <c r="AZ30" i="1"/>
  <c r="BK30" i="1" s="1"/>
  <c r="AY103" i="1"/>
  <c r="AR41" i="1"/>
  <c r="AU101" i="1"/>
  <c r="AY23" i="1"/>
  <c r="AS38" i="1"/>
  <c r="AR68" i="1"/>
  <c r="AS103" i="1"/>
  <c r="AS32" i="1"/>
  <c r="AT40" i="1"/>
  <c r="AT39" i="1"/>
  <c r="AT67" i="1"/>
  <c r="AY40" i="1"/>
  <c r="AU74" i="1"/>
  <c r="AR76" i="1"/>
  <c r="AZ76" i="1"/>
  <c r="AU75" i="1"/>
  <c r="AS29" i="1"/>
  <c r="AS12" i="1"/>
  <c r="AT47" i="1"/>
  <c r="AS31" i="1"/>
  <c r="BJ104" i="1"/>
  <c r="BJ29" i="1"/>
  <c r="AY65" i="1"/>
  <c r="AU65" i="1"/>
  <c r="AT65" i="1"/>
  <c r="AS65" i="1"/>
  <c r="AU14" i="1"/>
  <c r="BB111" i="1"/>
  <c r="BK111" i="1"/>
  <c r="BK110" i="1"/>
  <c r="BB110" i="1"/>
  <c r="AS67" i="1"/>
  <c r="BK58" i="1"/>
  <c r="BB58" i="1"/>
  <c r="BJ66" i="1"/>
  <c r="AR58" i="1"/>
  <c r="BJ101" i="1"/>
  <c r="AZ101" i="1"/>
  <c r="AR101" i="1"/>
  <c r="AS92" i="1"/>
  <c r="AU92" i="1"/>
  <c r="AT92" i="1"/>
  <c r="AY92" i="1"/>
  <c r="AS110" i="1"/>
  <c r="AY110" i="1"/>
  <c r="AU110" i="1"/>
  <c r="AT110" i="1"/>
  <c r="AT84" i="1"/>
  <c r="AY84" i="1"/>
  <c r="AU84" i="1"/>
  <c r="AS84" i="1"/>
  <c r="BA57" i="1"/>
  <c r="AR57" i="1"/>
  <c r="AS85" i="1"/>
  <c r="AU85" i="1"/>
  <c r="AT85" i="1"/>
  <c r="AY85" i="1"/>
  <c r="BJ57" i="1"/>
  <c r="BJ67" i="1"/>
  <c r="BB93" i="1"/>
  <c r="AV93" i="1" s="1"/>
  <c r="BK93" i="1"/>
  <c r="AS95" i="1"/>
  <c r="BK40" i="1"/>
  <c r="BB40" i="1"/>
  <c r="AT102" i="1"/>
  <c r="AY102" i="1"/>
  <c r="AS102" i="1"/>
  <c r="AU102" i="1"/>
  <c r="AT103" i="1"/>
  <c r="AS86" i="1"/>
  <c r="AU86" i="1"/>
  <c r="AT86" i="1"/>
  <c r="AY86" i="1"/>
  <c r="AS111" i="1"/>
  <c r="AT83" i="1"/>
  <c r="AS83" i="1"/>
  <c r="AT56" i="1"/>
  <c r="BJ75" i="1"/>
  <c r="BK92" i="1"/>
  <c r="BB92" i="1"/>
  <c r="AS93" i="1"/>
  <c r="BJ83" i="1"/>
  <c r="BJ49" i="1"/>
  <c r="AY13" i="1"/>
  <c r="AU13" i="1"/>
  <c r="AT13" i="1"/>
  <c r="AS13" i="1"/>
  <c r="AR39" i="1"/>
  <c r="BK65" i="1"/>
  <c r="BB65" i="1"/>
  <c r="AT48" i="1"/>
  <c r="AS48" i="1"/>
  <c r="AY48" i="1"/>
  <c r="AU48" i="1"/>
  <c r="AS47" i="1"/>
  <c r="BK39" i="1"/>
  <c r="BB39" i="1"/>
  <c r="AZ83" i="1"/>
  <c r="AR83" i="1"/>
  <c r="BJ47" i="1"/>
  <c r="BJ112" i="1"/>
  <c r="AT93" i="1"/>
  <c r="BK21" i="1"/>
  <c r="BB21" i="1"/>
  <c r="AV21" i="1" s="1"/>
  <c r="BK14" i="1"/>
  <c r="BB14" i="1"/>
  <c r="AU95" i="1"/>
  <c r="BB32" i="1"/>
  <c r="AV32" i="1" s="1"/>
  <c r="BB103" i="1"/>
  <c r="BK103" i="1"/>
  <c r="AS66" i="1"/>
  <c r="BJ93" i="1"/>
  <c r="BB67" i="1"/>
  <c r="AV67" i="1" s="1"/>
  <c r="BK67" i="1"/>
  <c r="AT50" i="1"/>
  <c r="AR14" i="1"/>
  <c r="BK12" i="1"/>
  <c r="BB12" i="1"/>
  <c r="AV12" i="1" s="1"/>
  <c r="AY94" i="1"/>
  <c r="AV94" i="1" s="1"/>
  <c r="AU94" i="1"/>
  <c r="AT94" i="1"/>
  <c r="AS94" i="1"/>
  <c r="BJ21" i="1"/>
  <c r="AR20" i="1"/>
  <c r="AZ20" i="1"/>
  <c r="BJ32" i="1"/>
  <c r="AT11" i="1"/>
  <c r="BK86" i="1"/>
  <c r="BB86" i="1"/>
  <c r="AR59" i="1"/>
  <c r="AZ59" i="1"/>
  <c r="BJ95" i="1"/>
  <c r="BB41" i="1"/>
  <c r="BK41" i="1"/>
  <c r="AY76" i="1"/>
  <c r="AU76" i="1"/>
  <c r="AS76" i="1"/>
  <c r="AT76" i="1"/>
  <c r="AU77" i="1"/>
  <c r="AT75" i="1"/>
  <c r="BB94" i="1"/>
  <c r="BK94" i="1"/>
  <c r="BB84" i="1"/>
  <c r="BK84" i="1"/>
  <c r="BK102" i="1"/>
  <c r="BB102" i="1"/>
  <c r="AS68" i="1"/>
  <c r="BJ12" i="1"/>
  <c r="BK38" i="1"/>
  <c r="BB38" i="1"/>
  <c r="AV38" i="1" s="1"/>
  <c r="AT58" i="1"/>
  <c r="AY58" i="1"/>
  <c r="AU58" i="1"/>
  <c r="AS58" i="1"/>
  <c r="AT57" i="1"/>
  <c r="AU59" i="1"/>
  <c r="AR48" i="1"/>
  <c r="AZ48" i="1"/>
  <c r="AZ66" i="1"/>
  <c r="AR66" i="1"/>
  <c r="AS101" i="1"/>
  <c r="AV110" i="1" l="1"/>
  <c r="BC112" i="1" s="1"/>
  <c r="BE95" i="1"/>
  <c r="BF94" i="1"/>
  <c r="BE93" i="1"/>
  <c r="BD95" i="1"/>
  <c r="BD94" i="1"/>
  <c r="BF93" i="1"/>
  <c r="W87" i="1"/>
  <c r="H8" i="1"/>
  <c r="W86" i="1"/>
  <c r="H7" i="1"/>
  <c r="AV86" i="1"/>
  <c r="W83" i="1"/>
  <c r="H6" i="1"/>
  <c r="AV84" i="1"/>
  <c r="AV65" i="1"/>
  <c r="H3" i="1"/>
  <c r="X68" i="1"/>
  <c r="BC67" i="1"/>
  <c r="BE65" i="1"/>
  <c r="BJ23" i="1"/>
  <c r="AV23" i="1"/>
  <c r="BF21" i="1" s="1"/>
  <c r="BJ22" i="1"/>
  <c r="AV22" i="1"/>
  <c r="BE23" i="1" s="1"/>
  <c r="AV13" i="1"/>
  <c r="BC13" i="1" s="1"/>
  <c r="H2" i="1"/>
  <c r="BJ14" i="1"/>
  <c r="AV14" i="1"/>
  <c r="BC12" i="1"/>
  <c r="BC14" i="1"/>
  <c r="BF11" i="1"/>
  <c r="BD14" i="1"/>
  <c r="BF12" i="1"/>
  <c r="BD11" i="1"/>
  <c r="BE12" i="1"/>
  <c r="BF110" i="1"/>
  <c r="BC113" i="1"/>
  <c r="BE113" i="1"/>
  <c r="BF112" i="1"/>
  <c r="BJ111" i="1"/>
  <c r="AV111" i="1"/>
  <c r="AV115" i="1" s="1"/>
  <c r="BJ103" i="1"/>
  <c r="AV103" i="1"/>
  <c r="AV102" i="1"/>
  <c r="AV104" i="1"/>
  <c r="AV92" i="1"/>
  <c r="BJ74" i="1"/>
  <c r="BJ77" i="1"/>
  <c r="AV76" i="1"/>
  <c r="AV75" i="1"/>
  <c r="BJ68" i="1"/>
  <c r="AV68" i="1"/>
  <c r="BF67" i="1" s="1"/>
  <c r="AV58" i="1"/>
  <c r="BJ56" i="1"/>
  <c r="AV56" i="1"/>
  <c r="AV49" i="1"/>
  <c r="BJ50" i="1"/>
  <c r="AV50" i="1"/>
  <c r="BJ40" i="1"/>
  <c r="AV40" i="1"/>
  <c r="AV41" i="1"/>
  <c r="BC41" i="1" s="1"/>
  <c r="BJ39" i="1"/>
  <c r="AV39" i="1"/>
  <c r="BJ31" i="1"/>
  <c r="AV31" i="1"/>
  <c r="BF31" i="1" s="1"/>
  <c r="BJ30" i="1"/>
  <c r="BB77" i="1"/>
  <c r="BK50" i="1"/>
  <c r="BK113" i="1"/>
  <c r="BK23" i="1"/>
  <c r="BJ41" i="1"/>
  <c r="BB30" i="1"/>
  <c r="AV30" i="1" s="1"/>
  <c r="BB29" i="1"/>
  <c r="AV29" i="1" s="1"/>
  <c r="BB85" i="1"/>
  <c r="AV85" i="1" s="1"/>
  <c r="BK112" i="1"/>
  <c r="BK95" i="1"/>
  <c r="BB74" i="1"/>
  <c r="BK56" i="1"/>
  <c r="BL47" i="1"/>
  <c r="BB47" i="1"/>
  <c r="BK76" i="1"/>
  <c r="BB76" i="1"/>
  <c r="BK48" i="1"/>
  <c r="BB48" i="1"/>
  <c r="AV48" i="1" s="1"/>
  <c r="BJ13" i="1"/>
  <c r="BJ92" i="1"/>
  <c r="BJ65" i="1"/>
  <c r="BK59" i="1"/>
  <c r="BB59" i="1"/>
  <c r="AV59" i="1" s="1"/>
  <c r="BK101" i="1"/>
  <c r="BB101" i="1"/>
  <c r="AV101" i="1" s="1"/>
  <c r="BJ110" i="1"/>
  <c r="BJ58" i="1"/>
  <c r="BJ76" i="1"/>
  <c r="BB83" i="1"/>
  <c r="AV83" i="1" s="1"/>
  <c r="BK83" i="1"/>
  <c r="BJ102" i="1"/>
  <c r="BJ84" i="1"/>
  <c r="BJ94" i="1"/>
  <c r="BJ86" i="1"/>
  <c r="BB20" i="1"/>
  <c r="AV20" i="1" s="1"/>
  <c r="BK20" i="1"/>
  <c r="BJ48" i="1"/>
  <c r="BL57" i="1"/>
  <c r="BB57" i="1"/>
  <c r="AV57" i="1" s="1"/>
  <c r="BJ85" i="1"/>
  <c r="BB66" i="1"/>
  <c r="AV66" i="1" s="1"/>
  <c r="BK66" i="1"/>
  <c r="BF13" i="1" l="1"/>
  <c r="BF15" i="1" s="1"/>
  <c r="BG14" i="1" s="1"/>
  <c r="BD22" i="1"/>
  <c r="BD23" i="1"/>
  <c r="BE21" i="1"/>
  <c r="BC68" i="1"/>
  <c r="BD112" i="1"/>
  <c r="BE110" i="1"/>
  <c r="BD110" i="1"/>
  <c r="BC111" i="1"/>
  <c r="BE111" i="1"/>
  <c r="BE114" i="1" s="1"/>
  <c r="BG112" i="1" s="1"/>
  <c r="BD113" i="1"/>
  <c r="BF111" i="1"/>
  <c r="BC102" i="1"/>
  <c r="BD101" i="1"/>
  <c r="AV106" i="1"/>
  <c r="BD104" i="1"/>
  <c r="BC104" i="1"/>
  <c r="BF103" i="1"/>
  <c r="BF101" i="1"/>
  <c r="BF102" i="1"/>
  <c r="BE101" i="1"/>
  <c r="BC103" i="1"/>
  <c r="BE104" i="1"/>
  <c r="BD103" i="1"/>
  <c r="BE102" i="1"/>
  <c r="AV97" i="1"/>
  <c r="BF92" i="1"/>
  <c r="BF96" i="1" s="1"/>
  <c r="BG95" i="1" s="1"/>
  <c r="BC95" i="1"/>
  <c r="BC94" i="1"/>
  <c r="BC93" i="1"/>
  <c r="BE92" i="1"/>
  <c r="BD92" i="1"/>
  <c r="BF85" i="1"/>
  <c r="BE86" i="1"/>
  <c r="H9" i="1"/>
  <c r="BC86" i="1"/>
  <c r="BC85" i="1"/>
  <c r="BC84" i="1"/>
  <c r="BF83" i="1"/>
  <c r="BE83" i="1"/>
  <c r="BD86" i="1"/>
  <c r="BD85" i="1"/>
  <c r="BF84" i="1"/>
  <c r="BE84" i="1"/>
  <c r="BD83" i="1"/>
  <c r="BD76" i="1"/>
  <c r="BE75" i="1"/>
  <c r="BF65" i="1"/>
  <c r="BE68" i="1"/>
  <c r="AV70" i="1"/>
  <c r="BD65" i="1"/>
  <c r="BD67" i="1"/>
  <c r="BF66" i="1"/>
  <c r="BD68" i="1"/>
  <c r="BE66" i="1"/>
  <c r="BC66" i="1"/>
  <c r="BE59" i="1"/>
  <c r="BF58" i="1"/>
  <c r="BD59" i="1"/>
  <c r="BF57" i="1"/>
  <c r="BD56" i="1"/>
  <c r="BE57" i="1"/>
  <c r="BD58" i="1"/>
  <c r="BC58" i="1"/>
  <c r="BC57" i="1"/>
  <c r="BE56" i="1"/>
  <c r="BF56" i="1"/>
  <c r="BC59" i="1"/>
  <c r="BE50" i="1"/>
  <c r="BF49" i="1"/>
  <c r="BF48" i="1"/>
  <c r="BE48" i="1"/>
  <c r="BD49" i="1"/>
  <c r="BD50" i="1"/>
  <c r="BE41" i="1"/>
  <c r="BC40" i="1"/>
  <c r="BE38" i="1"/>
  <c r="BF40" i="1"/>
  <c r="BF38" i="1"/>
  <c r="AV43" i="1"/>
  <c r="BD38" i="1"/>
  <c r="BF39" i="1"/>
  <c r="BE39" i="1"/>
  <c r="BD41" i="1"/>
  <c r="BD40" i="1"/>
  <c r="BC39" i="1"/>
  <c r="BF22" i="1"/>
  <c r="AV25" i="1"/>
  <c r="BE20" i="1"/>
  <c r="BC23" i="1"/>
  <c r="BC22" i="1"/>
  <c r="BF20" i="1"/>
  <c r="BC21" i="1"/>
  <c r="BD20" i="1"/>
  <c r="BD24" i="1" s="1"/>
  <c r="BG21" i="1" s="1"/>
  <c r="BD13" i="1"/>
  <c r="BD15" i="1" s="1"/>
  <c r="BG12" i="1" s="1"/>
  <c r="BE11" i="1"/>
  <c r="BE14" i="1"/>
  <c r="AV88" i="1"/>
  <c r="AV77" i="1"/>
  <c r="BE77" i="1" s="1"/>
  <c r="AV74" i="1"/>
  <c r="AW76" i="1" s="1"/>
  <c r="AV61" i="1"/>
  <c r="AV47" i="1"/>
  <c r="AV34" i="1"/>
  <c r="BC30" i="1"/>
  <c r="BC32" i="1"/>
  <c r="BC31" i="1"/>
  <c r="BC33" i="1" s="1"/>
  <c r="BG29" i="1" s="1"/>
  <c r="BF29" i="1"/>
  <c r="BD32" i="1"/>
  <c r="BE30" i="1"/>
  <c r="BD29" i="1"/>
  <c r="BD31" i="1"/>
  <c r="BF30" i="1"/>
  <c r="BE32" i="1"/>
  <c r="BE29" i="1"/>
  <c r="AW12" i="1"/>
  <c r="AW41" i="1"/>
  <c r="AW29" i="1"/>
  <c r="AW38" i="1"/>
  <c r="AW39" i="1"/>
  <c r="AW30" i="1"/>
  <c r="AW68" i="1"/>
  <c r="AW40" i="1"/>
  <c r="AW31" i="1"/>
  <c r="AW32" i="1"/>
  <c r="AW113" i="1"/>
  <c r="AW11" i="1"/>
  <c r="BC15" i="1"/>
  <c r="BG11" i="1" s="1"/>
  <c r="AW111" i="1"/>
  <c r="AW104" i="1"/>
  <c r="BD96" i="1"/>
  <c r="BG93" i="1" s="1"/>
  <c r="AW67" i="1"/>
  <c r="AW56" i="1"/>
  <c r="AW103" i="1"/>
  <c r="AW93" i="1"/>
  <c r="AW83" i="1"/>
  <c r="AW86" i="1"/>
  <c r="AW95" i="1"/>
  <c r="AW102" i="1"/>
  <c r="AW85" i="1"/>
  <c r="AW20" i="1"/>
  <c r="AW58" i="1"/>
  <c r="AW94" i="1"/>
  <c r="AW110" i="1"/>
  <c r="AW59" i="1"/>
  <c r="AW23" i="1"/>
  <c r="AW66" i="1"/>
  <c r="AW101" i="1"/>
  <c r="AW84" i="1"/>
  <c r="AW65" i="1"/>
  <c r="AW21" i="1"/>
  <c r="AW13" i="1"/>
  <c r="AW14" i="1"/>
  <c r="AW22" i="1"/>
  <c r="BF114" i="1"/>
  <c r="BG113" i="1" s="1"/>
  <c r="AW57" i="1"/>
  <c r="AW92" i="1"/>
  <c r="AV16" i="1"/>
  <c r="AW112" i="1"/>
  <c r="BD42" i="1" l="1"/>
  <c r="BG39" i="1" s="1"/>
  <c r="BC42" i="1"/>
  <c r="BG38" i="1" s="1"/>
  <c r="BF105" i="1"/>
  <c r="BG104" i="1" s="1"/>
  <c r="BE105" i="1"/>
  <c r="BG103" i="1" s="1"/>
  <c r="BF76" i="1"/>
  <c r="BF75" i="1"/>
  <c r="BD77" i="1"/>
  <c r="AW77" i="1"/>
  <c r="AW75" i="1"/>
  <c r="AV79" i="1"/>
  <c r="BC77" i="1"/>
  <c r="BF74" i="1"/>
  <c r="BF78" i="1" s="1"/>
  <c r="BG77" i="1" s="1"/>
  <c r="BC75" i="1"/>
  <c r="BC76" i="1"/>
  <c r="BE74" i="1"/>
  <c r="BE78" i="1" s="1"/>
  <c r="BG76" i="1" s="1"/>
  <c r="BD74" i="1"/>
  <c r="AW74" i="1"/>
  <c r="BF69" i="1"/>
  <c r="BG68" i="1" s="1"/>
  <c r="BE69" i="1"/>
  <c r="BG67" i="1" s="1"/>
  <c r="AV52" i="1"/>
  <c r="BE47" i="1"/>
  <c r="BE51" i="1" s="1"/>
  <c r="BG49" i="1" s="1"/>
  <c r="BC49" i="1"/>
  <c r="BC50" i="1"/>
  <c r="BC48" i="1"/>
  <c r="BF47" i="1"/>
  <c r="BF51" i="1" s="1"/>
  <c r="BG50" i="1" s="1"/>
  <c r="AW50" i="1"/>
  <c r="AW47" i="1"/>
  <c r="AW48" i="1"/>
  <c r="AW49" i="1"/>
  <c r="BD47" i="1"/>
  <c r="BD51" i="1" s="1"/>
  <c r="BG48" i="1" s="1"/>
  <c r="BE42" i="1"/>
  <c r="BG40" i="1" s="1"/>
  <c r="BE33" i="1"/>
  <c r="BG31" i="1" s="1"/>
  <c r="BF33" i="1"/>
  <c r="BG32" i="1" s="1"/>
  <c r="BD33" i="1"/>
  <c r="BG30" i="1" s="1"/>
  <c r="BF42" i="1"/>
  <c r="BG41" i="1" s="1"/>
  <c r="BC96" i="1"/>
  <c r="BG92" i="1" s="1"/>
  <c r="BF24" i="1"/>
  <c r="BG23" i="1" s="1"/>
  <c r="BE24" i="1"/>
  <c r="BG22" i="1" s="1"/>
  <c r="BD114" i="1"/>
  <c r="BG111" i="1" s="1"/>
  <c r="BC60" i="1"/>
  <c r="BG56" i="1" s="1"/>
  <c r="BD69" i="1"/>
  <c r="BG66" i="1" s="1"/>
  <c r="BE60" i="1"/>
  <c r="BG58" i="1" s="1"/>
  <c r="BC69" i="1"/>
  <c r="BG65" i="1" s="1"/>
  <c r="BC24" i="1"/>
  <c r="BG20" i="1" s="1"/>
  <c r="BE15" i="1"/>
  <c r="BF87" i="1"/>
  <c r="BG86" i="1" s="1"/>
  <c r="BF60" i="1"/>
  <c r="BG59" i="1" s="1"/>
  <c r="BD87" i="1"/>
  <c r="BG84" i="1" s="1"/>
  <c r="BC114" i="1"/>
  <c r="BG110" i="1" s="1"/>
  <c r="BC87" i="1"/>
  <c r="BG83" i="1" s="1"/>
  <c r="BE87" i="1"/>
  <c r="BG85" i="1" s="1"/>
  <c r="BC105" i="1"/>
  <c r="BG101" i="1" s="1"/>
  <c r="BD60" i="1"/>
  <c r="BG57" i="1" s="1"/>
  <c r="BE96" i="1"/>
  <c r="BG94" i="1" s="1"/>
  <c r="BD105" i="1"/>
  <c r="BG102" i="1" s="1"/>
  <c r="BC51" i="1" l="1"/>
  <c r="BG47" i="1" s="1"/>
  <c r="BD78" i="1"/>
  <c r="BG75" i="1" s="1"/>
  <c r="BH94" i="1"/>
  <c r="BC78" i="1"/>
  <c r="BG74" i="1" s="1"/>
  <c r="BH76" i="1" s="1"/>
  <c r="BH39" i="1"/>
  <c r="BH38" i="1"/>
  <c r="BH32" i="1"/>
  <c r="BH31" i="1"/>
  <c r="BG43" i="1"/>
  <c r="BG34" i="1"/>
  <c r="BH30" i="1"/>
  <c r="BH41" i="1"/>
  <c r="BH40" i="1"/>
  <c r="BH29" i="1"/>
  <c r="BS30" i="1" s="1"/>
  <c r="BG13" i="1"/>
  <c r="BH12" i="1" s="1"/>
  <c r="BH23" i="1"/>
  <c r="BH20" i="1"/>
  <c r="BH68" i="1"/>
  <c r="BH113" i="1"/>
  <c r="BH22" i="1"/>
  <c r="BH92" i="1"/>
  <c r="BH21" i="1"/>
  <c r="BG25" i="1"/>
  <c r="BH49" i="1"/>
  <c r="BH85" i="1"/>
  <c r="BH66" i="1"/>
  <c r="BH67" i="1"/>
  <c r="BH65" i="1"/>
  <c r="BG70" i="1"/>
  <c r="BH59" i="1"/>
  <c r="BH48" i="1"/>
  <c r="BH112" i="1"/>
  <c r="BH50" i="1"/>
  <c r="BG61" i="1"/>
  <c r="BG97" i="1"/>
  <c r="BH101" i="1"/>
  <c r="BG106" i="1"/>
  <c r="BH104" i="1"/>
  <c r="BH103" i="1"/>
  <c r="BH102" i="1"/>
  <c r="BG115" i="1"/>
  <c r="BH110" i="1"/>
  <c r="BH111" i="1"/>
  <c r="BH56" i="1"/>
  <c r="BH93" i="1"/>
  <c r="BH58" i="1"/>
  <c r="BH95" i="1"/>
  <c r="BG88" i="1"/>
  <c r="BH83" i="1"/>
  <c r="BH86" i="1"/>
  <c r="BH57" i="1"/>
  <c r="BH47" i="1"/>
  <c r="BG52" i="1"/>
  <c r="BH74" i="1"/>
  <c r="BH77" i="1"/>
  <c r="BH75" i="1"/>
  <c r="BH84" i="1"/>
  <c r="BV39" i="1" l="1"/>
  <c r="BG79" i="1"/>
  <c r="BV38" i="1"/>
  <c r="BQ38" i="1"/>
  <c r="C126" i="1" s="1"/>
  <c r="K126" i="1" s="1"/>
  <c r="C139" i="1" s="1"/>
  <c r="BT38" i="1"/>
  <c r="BS38" i="1"/>
  <c r="BT39" i="1"/>
  <c r="BQ39" i="1"/>
  <c r="C130" i="1" s="1"/>
  <c r="BV41" i="1"/>
  <c r="BS40" i="1"/>
  <c r="E172" i="1" s="1"/>
  <c r="BS32" i="1"/>
  <c r="BQ32" i="1"/>
  <c r="BS31" i="1"/>
  <c r="E171" i="1" s="1"/>
  <c r="BV32" i="1"/>
  <c r="BT32" i="1"/>
  <c r="BQ29" i="1"/>
  <c r="C118" i="1" s="1"/>
  <c r="BS65" i="1"/>
  <c r="BQ41" i="1"/>
  <c r="BT41" i="1"/>
  <c r="BV40" i="1"/>
  <c r="H172" i="1" s="1"/>
  <c r="BT40" i="1"/>
  <c r="F172" i="1" s="1"/>
  <c r="BS41" i="1"/>
  <c r="BV30" i="1"/>
  <c r="BV29" i="1"/>
  <c r="BT29" i="1"/>
  <c r="BS29" i="1"/>
  <c r="BQ31" i="1"/>
  <c r="C171" i="1" s="1"/>
  <c r="BS39" i="1"/>
  <c r="BQ40" i="1"/>
  <c r="C172" i="1" s="1"/>
  <c r="BT31" i="1"/>
  <c r="F171" i="1" s="1"/>
  <c r="BV31" i="1"/>
  <c r="H171" i="1" s="1"/>
  <c r="BT30" i="1"/>
  <c r="BQ30" i="1"/>
  <c r="F120" i="1" s="1"/>
  <c r="BV67" i="1"/>
  <c r="H175" i="1" s="1"/>
  <c r="BH13" i="1"/>
  <c r="BH14" i="1"/>
  <c r="BH11" i="1"/>
  <c r="BG16" i="1"/>
  <c r="BQ22" i="1"/>
  <c r="C170" i="1" s="1"/>
  <c r="BT20" i="1"/>
  <c r="BV20" i="1"/>
  <c r="BQ20" i="1"/>
  <c r="C129" i="1" s="1"/>
  <c r="BS20" i="1"/>
  <c r="BS23" i="1"/>
  <c r="BT23" i="1"/>
  <c r="BV23" i="1"/>
  <c r="BV22" i="1"/>
  <c r="H170" i="1" s="1"/>
  <c r="BT22" i="1"/>
  <c r="F170" i="1" s="1"/>
  <c r="BQ21" i="1"/>
  <c r="F117" i="1" s="1"/>
  <c r="BV21" i="1"/>
  <c r="BQ67" i="1"/>
  <c r="C175" i="1" s="1"/>
  <c r="BS21" i="1"/>
  <c r="BS66" i="1"/>
  <c r="BQ66" i="1"/>
  <c r="F130" i="1" s="1"/>
  <c r="BQ23" i="1"/>
  <c r="BS22" i="1"/>
  <c r="E170" i="1" s="1"/>
  <c r="BT65" i="1"/>
  <c r="BV65" i="1"/>
  <c r="BS67" i="1"/>
  <c r="E175" i="1" s="1"/>
  <c r="BV66" i="1"/>
  <c r="BT67" i="1"/>
  <c r="F175" i="1" s="1"/>
  <c r="BQ68" i="1"/>
  <c r="BS68" i="1"/>
  <c r="BQ65" i="1"/>
  <c r="C125" i="1" s="1"/>
  <c r="BT21" i="1"/>
  <c r="BV68" i="1"/>
  <c r="BS95" i="1"/>
  <c r="BT66" i="1"/>
  <c r="BT68" i="1"/>
  <c r="BS93" i="1"/>
  <c r="BV95" i="1"/>
  <c r="BQ95" i="1"/>
  <c r="BT95" i="1"/>
  <c r="BT94" i="1"/>
  <c r="F178" i="1" s="1"/>
  <c r="BQ93" i="1"/>
  <c r="F127" i="1" s="1"/>
  <c r="BT92" i="1"/>
  <c r="BV93" i="1"/>
  <c r="BT57" i="1"/>
  <c r="BS59" i="1"/>
  <c r="BT56" i="1"/>
  <c r="BQ59" i="1"/>
  <c r="BV58" i="1"/>
  <c r="H174" i="1" s="1"/>
  <c r="BT58" i="1"/>
  <c r="F174" i="1" s="1"/>
  <c r="BS58" i="1"/>
  <c r="E174" i="1" s="1"/>
  <c r="BV57" i="1"/>
  <c r="BQ58" i="1"/>
  <c r="C174" i="1" s="1"/>
  <c r="BV56" i="1"/>
  <c r="BS56" i="1"/>
  <c r="BQ56" i="1"/>
  <c r="C120" i="1" s="1"/>
  <c r="BS57" i="1"/>
  <c r="BQ57" i="1"/>
  <c r="F118" i="1" s="1"/>
  <c r="BT59" i="1"/>
  <c r="BV59" i="1"/>
  <c r="BS94" i="1"/>
  <c r="E178" i="1" s="1"/>
  <c r="BQ94" i="1"/>
  <c r="C178" i="1" s="1"/>
  <c r="BT75" i="1"/>
  <c r="BQ76" i="1"/>
  <c r="C176" i="1" s="1"/>
  <c r="BV75" i="1"/>
  <c r="BT74" i="1"/>
  <c r="BV77" i="1"/>
  <c r="BV76" i="1"/>
  <c r="H176" i="1" s="1"/>
  <c r="BQ74" i="1"/>
  <c r="C127" i="1" s="1"/>
  <c r="BQ77" i="1"/>
  <c r="BT76" i="1"/>
  <c r="F176" i="1" s="1"/>
  <c r="BS74" i="1"/>
  <c r="BS76" i="1"/>
  <c r="E176" i="1" s="1"/>
  <c r="BV74" i="1"/>
  <c r="BS75" i="1"/>
  <c r="BT77" i="1"/>
  <c r="BQ75" i="1"/>
  <c r="F131" i="1" s="1"/>
  <c r="BS77" i="1"/>
  <c r="BV94" i="1"/>
  <c r="H178" i="1" s="1"/>
  <c r="BT111" i="1"/>
  <c r="BS113" i="1"/>
  <c r="BV112" i="1"/>
  <c r="H180" i="1" s="1"/>
  <c r="BQ112" i="1"/>
  <c r="C180" i="1" s="1"/>
  <c r="BV111" i="1"/>
  <c r="BT110" i="1"/>
  <c r="BS111" i="1"/>
  <c r="BQ111" i="1"/>
  <c r="F128" i="1" s="1"/>
  <c r="BT112" i="1"/>
  <c r="F180" i="1" s="1"/>
  <c r="BV110" i="1"/>
  <c r="BS112" i="1"/>
  <c r="E180" i="1" s="1"/>
  <c r="BS110" i="1"/>
  <c r="BV113" i="1"/>
  <c r="BQ110" i="1"/>
  <c r="C124" i="1" s="1"/>
  <c r="BT113" i="1"/>
  <c r="BQ113" i="1"/>
  <c r="BT50" i="1"/>
  <c r="BS49" i="1"/>
  <c r="E173" i="1" s="1"/>
  <c r="BQ49" i="1"/>
  <c r="C173" i="1" s="1"/>
  <c r="BV50" i="1"/>
  <c r="BS50" i="1"/>
  <c r="BV47" i="1"/>
  <c r="BQ50" i="1"/>
  <c r="BT47" i="1"/>
  <c r="BS47" i="1"/>
  <c r="BQ47" i="1"/>
  <c r="C119" i="1" s="1"/>
  <c r="BV48" i="1"/>
  <c r="BQ48" i="1"/>
  <c r="C121" i="1" s="1"/>
  <c r="BS48" i="1"/>
  <c r="BV49" i="1"/>
  <c r="H173" i="1" s="1"/>
  <c r="BT49" i="1"/>
  <c r="F173" i="1" s="1"/>
  <c r="BT48" i="1"/>
  <c r="BT93" i="1"/>
  <c r="BQ92" i="1"/>
  <c r="C131" i="1" s="1"/>
  <c r="BS92" i="1"/>
  <c r="BV92" i="1"/>
  <c r="BV85" i="1"/>
  <c r="H177" i="1" s="1"/>
  <c r="BV86" i="1"/>
  <c r="BS86" i="1"/>
  <c r="BV83" i="1"/>
  <c r="BT83" i="1"/>
  <c r="BT85" i="1"/>
  <c r="F177" i="1" s="1"/>
  <c r="BS85" i="1"/>
  <c r="E177" i="1" s="1"/>
  <c r="BQ85" i="1"/>
  <c r="C177" i="1" s="1"/>
  <c r="BV84" i="1"/>
  <c r="BT84" i="1"/>
  <c r="BS84" i="1"/>
  <c r="BQ84" i="1"/>
  <c r="F121" i="1" s="1"/>
  <c r="BT86" i="1"/>
  <c r="BQ86" i="1"/>
  <c r="BS83" i="1"/>
  <c r="BQ83" i="1"/>
  <c r="C122" i="1" s="1"/>
  <c r="BV103" i="1"/>
  <c r="H179" i="1" s="1"/>
  <c r="BQ101" i="1"/>
  <c r="C132" i="1" s="1"/>
  <c r="BV104" i="1"/>
  <c r="BT101" i="1"/>
  <c r="BV102" i="1"/>
  <c r="BS101" i="1"/>
  <c r="BS102" i="1"/>
  <c r="BQ102" i="1"/>
  <c r="C128" i="1" s="1"/>
  <c r="BT102" i="1"/>
  <c r="BV101" i="1"/>
  <c r="BT104" i="1"/>
  <c r="BS104" i="1"/>
  <c r="BT103" i="1"/>
  <c r="F179" i="1" s="1"/>
  <c r="BS103" i="1"/>
  <c r="E179" i="1" s="1"/>
  <c r="BQ103" i="1"/>
  <c r="C179" i="1" s="1"/>
  <c r="BQ104" i="1"/>
  <c r="BT14" i="1" l="1"/>
  <c r="K132" i="1"/>
  <c r="F141" i="1" s="1"/>
  <c r="K128" i="1"/>
  <c r="C138" i="1" s="1"/>
  <c r="K131" i="1"/>
  <c r="C140" i="1" s="1"/>
  <c r="K122" i="1"/>
  <c r="F135" i="1" s="1"/>
  <c r="K127" i="1"/>
  <c r="F138" i="1" s="1"/>
  <c r="K125" i="1"/>
  <c r="F139" i="1" s="1"/>
  <c r="K120" i="1"/>
  <c r="F134" i="1" s="1"/>
  <c r="K119" i="1"/>
  <c r="C135" i="1" s="1"/>
  <c r="K121" i="1"/>
  <c r="F136" i="1" s="1"/>
  <c r="K130" i="1"/>
  <c r="F140" i="1" s="1"/>
  <c r="I172" i="1"/>
  <c r="K139" i="1"/>
  <c r="F144" i="1" s="1"/>
  <c r="I171" i="1"/>
  <c r="K118" i="1"/>
  <c r="C136" i="1" s="1"/>
  <c r="K129" i="1"/>
  <c r="C141" i="1" s="1"/>
  <c r="K124" i="1"/>
  <c r="F137" i="1" s="1"/>
  <c r="I175" i="1"/>
  <c r="BV12" i="1"/>
  <c r="BQ12" i="1"/>
  <c r="C117" i="1" s="1"/>
  <c r="BT12" i="1"/>
  <c r="BV13" i="1"/>
  <c r="H169" i="1" s="1"/>
  <c r="BV11" i="1"/>
  <c r="BQ13" i="1"/>
  <c r="C169" i="1" s="1"/>
  <c r="BS12" i="1"/>
  <c r="BT11" i="1"/>
  <c r="BQ14" i="1"/>
  <c r="BS13" i="1"/>
  <c r="E169" i="1" s="1"/>
  <c r="BS14" i="1"/>
  <c r="BT13" i="1"/>
  <c r="F169" i="1" s="1"/>
  <c r="BS11" i="1"/>
  <c r="BQ11" i="1"/>
  <c r="C123" i="1" s="1"/>
  <c r="BV14" i="1"/>
  <c r="I170" i="1"/>
  <c r="I176" i="1"/>
  <c r="I174" i="1"/>
  <c r="I178" i="1"/>
  <c r="I179" i="1"/>
  <c r="I177" i="1"/>
  <c r="I173" i="1"/>
  <c r="I180" i="1"/>
  <c r="K138" i="1" l="1"/>
  <c r="C144" i="1" s="1"/>
  <c r="K140" i="1"/>
  <c r="C146" i="1" s="1"/>
  <c r="K135" i="1"/>
  <c r="C143" i="1" s="1"/>
  <c r="K136" i="1"/>
  <c r="C145" i="1" s="1"/>
  <c r="K141" i="1"/>
  <c r="F146" i="1" s="1"/>
  <c r="K123" i="1"/>
  <c r="C137" i="1" s="1"/>
  <c r="K117" i="1"/>
  <c r="C134" i="1" s="1"/>
  <c r="I169" i="1"/>
  <c r="K170" i="1" s="1"/>
  <c r="K179" i="1"/>
  <c r="K175" i="1"/>
  <c r="K176" i="1"/>
  <c r="K173" i="1"/>
  <c r="K144" i="1" l="1"/>
  <c r="F148" i="1" s="1"/>
  <c r="K146" i="1"/>
  <c r="F149" i="1" s="1"/>
  <c r="K143" i="1"/>
  <c r="C148" i="1" s="1"/>
  <c r="K145" i="1"/>
  <c r="C149" i="1" s="1"/>
  <c r="K171" i="1"/>
  <c r="K178" i="1"/>
  <c r="K180" i="1"/>
  <c r="K134" i="1"/>
  <c r="F143" i="1" s="1"/>
  <c r="K137" i="1"/>
  <c r="F145" i="1" s="1"/>
  <c r="K177" i="1"/>
  <c r="K174" i="1"/>
  <c r="K172" i="1"/>
  <c r="K169" i="1"/>
  <c r="K148" i="1" l="1"/>
  <c r="C151" i="1" s="1"/>
  <c r="K149" i="1"/>
  <c r="F151" i="1" s="1"/>
  <c r="BT170" i="1"/>
  <c r="BW170" i="1" s="1"/>
  <c r="BT177" i="1"/>
  <c r="BX177" i="1" s="1"/>
  <c r="BT179" i="1"/>
  <c r="CA179" i="1" s="1"/>
  <c r="BT172" i="1"/>
  <c r="BW172" i="1" s="1"/>
  <c r="BT175" i="1"/>
  <c r="CA175" i="1" s="1"/>
  <c r="BT171" i="1"/>
  <c r="BX171" i="1" s="1"/>
  <c r="BT180" i="1"/>
  <c r="CA180" i="1" s="1"/>
  <c r="BT178" i="1"/>
  <c r="BW178" i="1" s="1"/>
  <c r="BT169" i="1"/>
  <c r="BU169" i="1" s="1"/>
  <c r="BT173" i="1"/>
  <c r="BU173" i="1" s="1"/>
  <c r="BT176" i="1"/>
  <c r="BW176" i="1" s="1"/>
  <c r="BT174" i="1"/>
  <c r="BZ174" i="1" s="1"/>
  <c r="K151" i="1" l="1"/>
  <c r="C152" i="1" s="1"/>
  <c r="BU170" i="1"/>
  <c r="BZ170" i="1"/>
  <c r="BX170" i="1"/>
  <c r="CA170" i="1"/>
  <c r="CA172" i="1"/>
  <c r="BX175" i="1"/>
  <c r="BW175" i="1"/>
  <c r="BU175" i="1"/>
  <c r="BZ175" i="1"/>
  <c r="BU180" i="1"/>
  <c r="BX180" i="1"/>
  <c r="BX179" i="1"/>
  <c r="BU179" i="1"/>
  <c r="BW179" i="1"/>
  <c r="BZ179" i="1"/>
  <c r="BX178" i="1"/>
  <c r="BZ178" i="1"/>
  <c r="CA178" i="1"/>
  <c r="BW180" i="1"/>
  <c r="BX172" i="1"/>
  <c r="BW173" i="1"/>
  <c r="BX173" i="1"/>
  <c r="CA173" i="1"/>
  <c r="BW171" i="1"/>
  <c r="BU178" i="1"/>
  <c r="BZ171" i="1"/>
  <c r="BU172" i="1"/>
  <c r="CA174" i="1"/>
  <c r="BZ172" i="1"/>
  <c r="CA176" i="1"/>
  <c r="BU174" i="1"/>
  <c r="BX174" i="1"/>
  <c r="BX176" i="1"/>
  <c r="BZ177" i="1"/>
  <c r="BU176" i="1"/>
  <c r="BX169" i="1"/>
  <c r="CA177" i="1"/>
  <c r="BU177" i="1"/>
  <c r="BW174" i="1"/>
  <c r="BW177" i="1"/>
  <c r="BZ176" i="1"/>
  <c r="BZ180" i="1"/>
  <c r="CA171" i="1"/>
  <c r="BW169" i="1"/>
  <c r="BZ169" i="1"/>
  <c r="CA169" i="1"/>
  <c r="BZ173" i="1"/>
  <c r="BU171" i="1"/>
  <c r="K152" i="1" l="1"/>
  <c r="BR180" i="1"/>
  <c r="F119" i="1" s="1"/>
  <c r="F124" i="1" l="1"/>
  <c r="F122" i="1"/>
  <c r="F132" i="1"/>
  <c r="F129" i="1"/>
  <c r="F125" i="1"/>
  <c r="F123" i="1"/>
  <c r="F126" i="1"/>
</calcChain>
</file>

<file path=xl/sharedStrings.xml><?xml version="1.0" encoding="utf-8"?>
<sst xmlns="http://schemas.openxmlformats.org/spreadsheetml/2006/main" count="5193" uniqueCount="738">
  <si>
    <t>Name:</t>
  </si>
  <si>
    <t>IST</t>
  </si>
  <si>
    <t>MAX</t>
  </si>
  <si>
    <t>Tore gesamt</t>
  </si>
  <si>
    <t>email:</t>
  </si>
  <si>
    <t>Punkte Vorrunde</t>
  </si>
  <si>
    <t>Vorrunde</t>
  </si>
  <si>
    <t>Punkte 16telfinale</t>
  </si>
  <si>
    <t>16telfinale</t>
  </si>
  <si>
    <t>Punkte Achtelfinale</t>
  </si>
  <si>
    <t>Achtelfinale</t>
  </si>
  <si>
    <t>Punkte Viertelfinale</t>
  </si>
  <si>
    <t>Viertelfinale</t>
  </si>
  <si>
    <t>Punkte Halbfinale</t>
  </si>
  <si>
    <t>Halbfinale</t>
  </si>
  <si>
    <t>Punkte Finale</t>
  </si>
  <si>
    <t>WICHTIG !!! Korekte Zurodnung der Begegnungen checken</t>
  </si>
  <si>
    <t>Finale</t>
  </si>
  <si>
    <t>Punkte Fragen</t>
  </si>
  <si>
    <t>Summe</t>
  </si>
  <si>
    <t>Punkte</t>
  </si>
  <si>
    <t>Tore +</t>
  </si>
  <si>
    <t>Tore -</t>
  </si>
  <si>
    <t>Tore</t>
  </si>
  <si>
    <t>Hilfswerte</t>
  </si>
  <si>
    <t>Rang ohne Wertung</t>
  </si>
  <si>
    <t>Hilfswert "Gewichtung Direktbegegnung"</t>
  </si>
  <si>
    <t>Rang mit Wertung</t>
  </si>
  <si>
    <t>Tabelle</t>
  </si>
  <si>
    <t>Spiel-ID</t>
  </si>
  <si>
    <t>Gruppe</t>
  </si>
  <si>
    <t>Team 1</t>
  </si>
  <si>
    <t>Tore 1</t>
  </si>
  <si>
    <t>Tore 2</t>
  </si>
  <si>
    <t>Team 2</t>
  </si>
  <si>
    <t>Ort</t>
  </si>
  <si>
    <t>Datum</t>
  </si>
  <si>
    <t>Zeit</t>
  </si>
  <si>
    <t>Tag</t>
  </si>
  <si>
    <t>Sieger</t>
  </si>
  <si>
    <t>Tordifferenz</t>
  </si>
  <si>
    <t>Ergebnis</t>
  </si>
  <si>
    <t>gespielt?</t>
  </si>
  <si>
    <t>Punkte Tendenz</t>
  </si>
  <si>
    <t>Punkte Differenz</t>
  </si>
  <si>
    <t>Punkte Ergebnis</t>
  </si>
  <si>
    <t>Max.Pkt. Tendenz</t>
  </si>
  <si>
    <t>Max.Pkt. Differenz</t>
  </si>
  <si>
    <t>Max.Pkt. Ergebnis</t>
  </si>
  <si>
    <t>Tendenz richtig</t>
  </si>
  <si>
    <t>Differenz richtig</t>
  </si>
  <si>
    <t>Ergebnis richtig</t>
  </si>
  <si>
    <t>für Tippspiel</t>
  </si>
  <si>
    <t>Total</t>
  </si>
  <si>
    <t>der Direktbegegnungen</t>
  </si>
  <si>
    <t>A</t>
  </si>
  <si>
    <t>Mexiko</t>
  </si>
  <si>
    <t>Südafrika</t>
  </si>
  <si>
    <t>Mexico City</t>
  </si>
  <si>
    <t>:</t>
  </si>
  <si>
    <t>1 A</t>
  </si>
  <si>
    <t>Südkorea</t>
  </si>
  <si>
    <t>Tschechien</t>
  </si>
  <si>
    <t>Guadalajara</t>
  </si>
  <si>
    <t>2 A</t>
  </si>
  <si>
    <t>Atlanta</t>
  </si>
  <si>
    <t>Monterrey</t>
  </si>
  <si>
    <t>Mexiko City</t>
  </si>
  <si>
    <t>punkt- und torgleich:</t>
  </si>
  <si>
    <t>direktbegegnungsgleich:</t>
  </si>
  <si>
    <t>=1.000.000 - (Punkte x 100.000  + Plustore * 10.000 + geschossene Tore * 1.000 )</t>
  </si>
  <si>
    <t>B</t>
  </si>
  <si>
    <t>Kanada</t>
  </si>
  <si>
    <t>Bosnien-Herzegowina</t>
  </si>
  <si>
    <t>Toronto</t>
  </si>
  <si>
    <t>1 B</t>
  </si>
  <si>
    <t>Katar</t>
  </si>
  <si>
    <t>Schweiz</t>
  </si>
  <si>
    <t>San Francisco</t>
  </si>
  <si>
    <t>2 B</t>
  </si>
  <si>
    <t>Los Angeles</t>
  </si>
  <si>
    <t>Vancouver</t>
  </si>
  <si>
    <t>Seattle</t>
  </si>
  <si>
    <t>hier müssen die -100 wieder weg</t>
  </si>
  <si>
    <t>C</t>
  </si>
  <si>
    <t>Haiti</t>
  </si>
  <si>
    <t>Schottland</t>
  </si>
  <si>
    <t>Boston</t>
  </si>
  <si>
    <t>1 C</t>
  </si>
  <si>
    <t>Brasilien</t>
  </si>
  <si>
    <t>Marokko</t>
  </si>
  <si>
    <t>New York</t>
  </si>
  <si>
    <t>2 C</t>
  </si>
  <si>
    <t>Philadelphia</t>
  </si>
  <si>
    <t>Miami</t>
  </si>
  <si>
    <t>D</t>
  </si>
  <si>
    <t>USA</t>
  </si>
  <si>
    <t>Paraguay</t>
  </si>
  <si>
    <t>1 D</t>
  </si>
  <si>
    <t>Australien</t>
  </si>
  <si>
    <t>Türkei</t>
  </si>
  <si>
    <t>2 D</t>
  </si>
  <si>
    <t>E</t>
  </si>
  <si>
    <t>Elfenbeinküste</t>
  </si>
  <si>
    <t>Ecuador</t>
  </si>
  <si>
    <t>1 E</t>
  </si>
  <si>
    <t>Deutschland</t>
  </si>
  <si>
    <t>Curaçao</t>
  </si>
  <si>
    <t>Houston</t>
  </si>
  <si>
    <t>2 E</t>
  </si>
  <si>
    <t>Kansas City</t>
  </si>
  <si>
    <t>F</t>
  </si>
  <si>
    <t>Niederlande</t>
  </si>
  <si>
    <t>Japan</t>
  </si>
  <si>
    <t>Dallas</t>
  </si>
  <si>
    <t>1 F</t>
  </si>
  <si>
    <t>Schweden</t>
  </si>
  <si>
    <t>Tunesien</t>
  </si>
  <si>
    <t>2 F</t>
  </si>
  <si>
    <t>G</t>
  </si>
  <si>
    <t>Iran</t>
  </si>
  <si>
    <t>Neuseeland</t>
  </si>
  <si>
    <t>1 G</t>
  </si>
  <si>
    <t>Belgien</t>
  </si>
  <si>
    <t>Ägypten</t>
  </si>
  <si>
    <t>2 G</t>
  </si>
  <si>
    <t>H</t>
  </si>
  <si>
    <t>Saudi-Arabien</t>
  </si>
  <si>
    <t>Uruguay</t>
  </si>
  <si>
    <t>1 H</t>
  </si>
  <si>
    <t>Spanien</t>
  </si>
  <si>
    <t>Kap Verde</t>
  </si>
  <si>
    <t>2 H</t>
  </si>
  <si>
    <t>I</t>
  </si>
  <si>
    <t>Frankreich</t>
  </si>
  <si>
    <t>Senegal</t>
  </si>
  <si>
    <t>1 I</t>
  </si>
  <si>
    <t>Irak</t>
  </si>
  <si>
    <t>Norwegen</t>
  </si>
  <si>
    <t>2 I</t>
  </si>
  <si>
    <t>J</t>
  </si>
  <si>
    <t>Argentinien</t>
  </si>
  <si>
    <t>Algerien</t>
  </si>
  <si>
    <t>1 J</t>
  </si>
  <si>
    <t>Österreich</t>
  </si>
  <si>
    <t>Jordanien</t>
  </si>
  <si>
    <t>2 J</t>
  </si>
  <si>
    <t>K</t>
  </si>
  <si>
    <t>Portugal</t>
  </si>
  <si>
    <t>Kongo</t>
  </si>
  <si>
    <t>1 K</t>
  </si>
  <si>
    <t>Usbekistan</t>
  </si>
  <si>
    <t>Kolumbien</t>
  </si>
  <si>
    <t>2 K</t>
  </si>
  <si>
    <t>L</t>
  </si>
  <si>
    <t>Ghana</t>
  </si>
  <si>
    <t>Panama</t>
  </si>
  <si>
    <t>1 L</t>
  </si>
  <si>
    <t>England</t>
  </si>
  <si>
    <t>Kroatien</t>
  </si>
  <si>
    <t>2 L</t>
  </si>
  <si>
    <t>Philadephia</t>
  </si>
  <si>
    <t>16.01</t>
  </si>
  <si>
    <t>16.02</t>
  </si>
  <si>
    <t>16.03</t>
  </si>
  <si>
    <t>16.04</t>
  </si>
  <si>
    <t>16.05</t>
  </si>
  <si>
    <t>16.06</t>
  </si>
  <si>
    <t>16.07</t>
  </si>
  <si>
    <t>16.08</t>
  </si>
  <si>
    <t>16.09</t>
  </si>
  <si>
    <t>16.10</t>
  </si>
  <si>
    <t>16.11</t>
  </si>
  <si>
    <t>16.12</t>
  </si>
  <si>
    <t>16.13</t>
  </si>
  <si>
    <t>16.14</t>
  </si>
  <si>
    <t>16.15</t>
  </si>
  <si>
    <t>16.16</t>
  </si>
  <si>
    <t>8.01</t>
  </si>
  <si>
    <t>8.02</t>
  </si>
  <si>
    <t>8.03</t>
  </si>
  <si>
    <t>8.04</t>
  </si>
  <si>
    <t>8.05</t>
  </si>
  <si>
    <t>8.06</t>
  </si>
  <si>
    <t>8.07</t>
  </si>
  <si>
    <t>8.08</t>
  </si>
  <si>
    <t>4.01</t>
  </si>
  <si>
    <t>4.02</t>
  </si>
  <si>
    <t>4.03</t>
  </si>
  <si>
    <t>4.04</t>
  </si>
  <si>
    <t>2.01</t>
  </si>
  <si>
    <t>2.02</t>
  </si>
  <si>
    <t>FIN</t>
  </si>
  <si>
    <t>W</t>
  </si>
  <si>
    <t>WM</t>
  </si>
  <si>
    <t>F1</t>
  </si>
  <si>
    <t>Wer schießt im Turnier die meisten Tore für Deutschland ?</t>
  </si>
  <si>
    <t>Name1</t>
  </si>
  <si>
    <t>F2</t>
  </si>
  <si>
    <t>Wer wird Torschützenkönig des Turniers ?</t>
  </si>
  <si>
    <t>Name2</t>
  </si>
  <si>
    <t>F4</t>
  </si>
  <si>
    <t>Welche Mannschaft erhält die meisten gelben Karten ? (nur Gelb, nicht Gelb-Rot)</t>
  </si>
  <si>
    <t>Land1</t>
  </si>
  <si>
    <t>F7</t>
  </si>
  <si>
    <t>Das Spiel um Platz 3, aka "Duell der Verlierer", wird traditionell NICHT getippt. Hier darfst du trotzdem tippen, welche Mannschaft den 3. Platz belegt.</t>
  </si>
  <si>
    <t>Land2</t>
  </si>
  <si>
    <t>F3</t>
  </si>
  <si>
    <t xml:space="preserve">Die Cucurella-Frage: Wird Spanien durch eine Fehlentscheidung des Schiedsrichters oder ein Nichteingreifen oder Fehler des VAR eine Runde weiterkommen ? </t>
  </si>
  <si>
    <t>Ja/Nein</t>
  </si>
  <si>
    <t>F5</t>
  </si>
  <si>
    <t>Wird einer der folgenden Spieler bei der WM 2026 ein Spiel bestreiten ?
Oliver Baumann, Waldemar Anton, Pascal Groß, Maximilian Beier</t>
  </si>
  <si>
    <t>F6</t>
  </si>
  <si>
    <t>Wie viele Tore werden in den 72 Vorrundenspielen erzielt ?</t>
  </si>
  <si>
    <t>Zahl1</t>
  </si>
  <si>
    <t>F9</t>
  </si>
  <si>
    <t>Wie viele Tore (inklusive Elfmetern) werden in den insgesamt 103 getippten Spielen erzielt? Nein, das Spiel um Platz 3, aka "Duell der Verlierer", zählt immer noch nicht.</t>
  </si>
  <si>
    <t>Zahl2</t>
  </si>
  <si>
    <t>F8</t>
  </si>
  <si>
    <t>Wird sich Donald "The Mad King" Trump bei der Siegerehrung SELBST eine Goldmedaille umhängen ?</t>
  </si>
  <si>
    <t>F10</t>
  </si>
  <si>
    <t>Einsendung eines Fotos von Dir mit dem Motto „Du bist WM“ bis 18.07.2026</t>
  </si>
  <si>
    <t>Gruppendritte</t>
  </si>
  <si>
    <t>Rang</t>
  </si>
  <si>
    <t>vor Sortierung</t>
  </si>
  <si>
    <t>Hilfswert</t>
  </si>
  <si>
    <t>nach Sortierung</t>
  </si>
  <si>
    <t>Code</t>
  </si>
  <si>
    <t>Groups</t>
  </si>
  <si>
    <t>1A</t>
  </si>
  <si>
    <t>1B</t>
  </si>
  <si>
    <t>1D</t>
  </si>
  <si>
    <t>1E</t>
  </si>
  <si>
    <t>1G</t>
  </si>
  <si>
    <t>1I</t>
  </si>
  <si>
    <t>1K</t>
  </si>
  <si>
    <t>1L</t>
  </si>
  <si>
    <t>EFGHIJKL</t>
  </si>
  <si>
    <t>DFGHIJKL</t>
  </si>
  <si>
    <t>DEGHIJKL</t>
  </si>
  <si>
    <t>DEFHIJKL</t>
  </si>
  <si>
    <t>DEFGIJKL</t>
  </si>
  <si>
    <t>DEFGHJKL</t>
  </si>
  <si>
    <t>DEFGHIKL</t>
  </si>
  <si>
    <t>DEFGHIJL</t>
  </si>
  <si>
    <t>DEFGHIJK</t>
  </si>
  <si>
    <t>CFGHIJKL</t>
  </si>
  <si>
    <t>CEGHIJKL</t>
  </si>
  <si>
    <t>CEFHIJKL</t>
  </si>
  <si>
    <t>CEFGIJKL</t>
  </si>
  <si>
    <t>CEFGHJKL</t>
  </si>
  <si>
    <t>CEFGHIKL</t>
  </si>
  <si>
    <t>CEFGHIJL</t>
  </si>
  <si>
    <t>CEFGHIJK</t>
  </si>
  <si>
    <t>CDGHIJKL</t>
  </si>
  <si>
    <t>CDFHIJKL</t>
  </si>
  <si>
    <t>CDFGIJKL</t>
  </si>
  <si>
    <t>CDFGHJKL</t>
  </si>
  <si>
    <t>CDFGHIKL</t>
  </si>
  <si>
    <t>CDFGHIJL</t>
  </si>
  <si>
    <t>CDFGHIJK</t>
  </si>
  <si>
    <t>CDEHIJKL</t>
  </si>
  <si>
    <t>CDEGIJKL</t>
  </si>
  <si>
    <t>CDEGHJKL</t>
  </si>
  <si>
    <t>CDEGHIKL</t>
  </si>
  <si>
    <t>CDEGHIJL</t>
  </si>
  <si>
    <t>CDEGHIJK</t>
  </si>
  <si>
    <t>CDEFIJKL</t>
  </si>
  <si>
    <t>CDEFHJKL</t>
  </si>
  <si>
    <t>CDEFHIKL</t>
  </si>
  <si>
    <t>CDEFHIJL</t>
  </si>
  <si>
    <t>CDEFHIJK</t>
  </si>
  <si>
    <t>CDEFGJKL</t>
  </si>
  <si>
    <t>CDEFGIKL</t>
  </si>
  <si>
    <t>CDEFGIJL</t>
  </si>
  <si>
    <t>CDEFGIJK</t>
  </si>
  <si>
    <t>CDEFGHKL</t>
  </si>
  <si>
    <t>CDEFGHJL</t>
  </si>
  <si>
    <t>CDEFGHJK</t>
  </si>
  <si>
    <t>CDEFGHIL</t>
  </si>
  <si>
    <t>CDEFGHIK</t>
  </si>
  <si>
    <t>CDEFGHIJ</t>
  </si>
  <si>
    <t>BFGHIJKL</t>
  </si>
  <si>
    <t>BEGHIJKL</t>
  </si>
  <si>
    <t>BEFHIJKL</t>
  </si>
  <si>
    <t>BEFGIJKL</t>
  </si>
  <si>
    <t>BEFGHJKL</t>
  </si>
  <si>
    <t>BEFGHIKL</t>
  </si>
  <si>
    <t>BEFGHIJL</t>
  </si>
  <si>
    <t>BEFGHIJK</t>
  </si>
  <si>
    <t>BDGHIJKL</t>
  </si>
  <si>
    <t>BDFHIJKL</t>
  </si>
  <si>
    <t>BDFGIJKL</t>
  </si>
  <si>
    <t>BDFGHJKL</t>
  </si>
  <si>
    <t>BDFGHIKL</t>
  </si>
  <si>
    <t>BDFGHIJL</t>
  </si>
  <si>
    <t>BDFGHIJK</t>
  </si>
  <si>
    <t>BDEHIJKL</t>
  </si>
  <si>
    <t>BDEGIJKL</t>
  </si>
  <si>
    <t>BDEGHJKL</t>
  </si>
  <si>
    <t>BDEGHIKL</t>
  </si>
  <si>
    <t>BDEGHIJL</t>
  </si>
  <si>
    <t>BDEGHIJK</t>
  </si>
  <si>
    <t>BDEFIJKL</t>
  </si>
  <si>
    <t>BDEFHJKL</t>
  </si>
  <si>
    <t>BDEFHIKL</t>
  </si>
  <si>
    <t>BDEFHIJL</t>
  </si>
  <si>
    <t>BDEFHIJK</t>
  </si>
  <si>
    <t>BDEFGJKL</t>
  </si>
  <si>
    <t>BDEFGIKL</t>
  </si>
  <si>
    <t>BDEFGIJL</t>
  </si>
  <si>
    <t>BDEFGIJK</t>
  </si>
  <si>
    <t>BDEFGHKL</t>
  </si>
  <si>
    <t>BDEFGHJL</t>
  </si>
  <si>
    <t>BDEFGHJK</t>
  </si>
  <si>
    <t>BDEFGHIL</t>
  </si>
  <si>
    <t>BDEFGHIK</t>
  </si>
  <si>
    <t>BDEFGHIJ</t>
  </si>
  <si>
    <t>BCGHIJKL</t>
  </si>
  <si>
    <t>BCFHIJKL</t>
  </si>
  <si>
    <t>BCFGIJKL</t>
  </si>
  <si>
    <t>BCFGHJKL</t>
  </si>
  <si>
    <t>BCFGHIKL</t>
  </si>
  <si>
    <t>BCFGHIJL</t>
  </si>
  <si>
    <t>BCFGHIJK</t>
  </si>
  <si>
    <t>BCEHIJKL</t>
  </si>
  <si>
    <t>BCEGIJKL</t>
  </si>
  <si>
    <t>BCEGHJKL</t>
  </si>
  <si>
    <t>BCEGHIKL</t>
  </si>
  <si>
    <t>BCEGHIJL</t>
  </si>
  <si>
    <t>BCEGHIJK</t>
  </si>
  <si>
    <t>BCEFIJKL</t>
  </si>
  <si>
    <t>BCEFHJKL</t>
  </si>
  <si>
    <t>BCEFHIKL</t>
  </si>
  <si>
    <t>BCEFHIJL</t>
  </si>
  <si>
    <t>BCEFHIJK</t>
  </si>
  <si>
    <t>BCEFGJKL</t>
  </si>
  <si>
    <t>BCEFGIKL</t>
  </si>
  <si>
    <t>BCEFGIJL</t>
  </si>
  <si>
    <t>BCEFGIJK</t>
  </si>
  <si>
    <t>BCEFGHKL</t>
  </si>
  <si>
    <t>BCEFGHJL</t>
  </si>
  <si>
    <t>BCEFGHJK</t>
  </si>
  <si>
    <t>BCEFGHIL</t>
  </si>
  <si>
    <t>BCEFGHIK</t>
  </si>
  <si>
    <t>BCEFGHIJ</t>
  </si>
  <si>
    <t>BCDHIJKL</t>
  </si>
  <si>
    <t>BCDGIJKL</t>
  </si>
  <si>
    <t>BCDGHJKL</t>
  </si>
  <si>
    <t>BCDGHIKL</t>
  </si>
  <si>
    <t>BCDGHIJL</t>
  </si>
  <si>
    <t>BCDGHIJK</t>
  </si>
  <si>
    <t>BCDFIJKL</t>
  </si>
  <si>
    <t>BCDFHJKL</t>
  </si>
  <si>
    <t>BCDFHIKL</t>
  </si>
  <si>
    <t>BCDFHIJL</t>
  </si>
  <si>
    <t>BCDFHIJK</t>
  </si>
  <si>
    <t>BCDFGJKL</t>
  </si>
  <si>
    <t>BCDFGIKL</t>
  </si>
  <si>
    <t>BCDFGIJL</t>
  </si>
  <si>
    <t>BCDFGIJK</t>
  </si>
  <si>
    <t>BCDFGHKL</t>
  </si>
  <si>
    <t>BCDFGHJL</t>
  </si>
  <si>
    <t>BCDFGHJK</t>
  </si>
  <si>
    <t>BCDFGHIL</t>
  </si>
  <si>
    <t>BCDFGHIK</t>
  </si>
  <si>
    <t>BCDFGHIJ</t>
  </si>
  <si>
    <t>BCDEIJKL</t>
  </si>
  <si>
    <t>BCDEHJKL</t>
  </si>
  <si>
    <t>BCDEHIKL</t>
  </si>
  <si>
    <t>BCDEHIJL</t>
  </si>
  <si>
    <t>BCDEHIJK</t>
  </si>
  <si>
    <t>BCDEGJKL</t>
  </si>
  <si>
    <t>BCDEGIKL</t>
  </si>
  <si>
    <t>BCDEGIJL</t>
  </si>
  <si>
    <t>BCDEGIJK</t>
  </si>
  <si>
    <t>BCDEGHKL</t>
  </si>
  <si>
    <t>BCDEGHJL</t>
  </si>
  <si>
    <t>BCDEGHJK</t>
  </si>
  <si>
    <t>BCDEGHIL</t>
  </si>
  <si>
    <t>BCDEGHIK</t>
  </si>
  <si>
    <t>BCDEGHIJ</t>
  </si>
  <si>
    <t>BCDEFJKL</t>
  </si>
  <si>
    <t>BCDEFIKL</t>
  </si>
  <si>
    <t>BCDEFIJL</t>
  </si>
  <si>
    <t>BCDEFIJK</t>
  </si>
  <si>
    <t>BCDEFHKL</t>
  </si>
  <si>
    <t>BCDEFHJL</t>
  </si>
  <si>
    <t>BCDEFHJK</t>
  </si>
  <si>
    <t>BCDEFHIL</t>
  </si>
  <si>
    <t>BCDEFHIK</t>
  </si>
  <si>
    <t>BCDEFHIJ</t>
  </si>
  <si>
    <t>BCDEFGKL</t>
  </si>
  <si>
    <t>BCDEFGJL</t>
  </si>
  <si>
    <t>BCDEFGJK</t>
  </si>
  <si>
    <t>BCDEFGIL</t>
  </si>
  <si>
    <t>BCDEFGIK</t>
  </si>
  <si>
    <t>BCDEFGIJ</t>
  </si>
  <si>
    <t>BCDEFGHL</t>
  </si>
  <si>
    <t>BCDEFGHK</t>
  </si>
  <si>
    <t>BCDEFGHJ</t>
  </si>
  <si>
    <t>BCDEFGHI</t>
  </si>
  <si>
    <t>AFGHIJKL</t>
  </si>
  <si>
    <t>AEGHIJKL</t>
  </si>
  <si>
    <t>AEFHIJKL</t>
  </si>
  <si>
    <t>AEFGIJKL</t>
  </si>
  <si>
    <t>AEFGHJKL</t>
  </si>
  <si>
    <t>AEFGHIKL</t>
  </si>
  <si>
    <t>AEFGHIJL</t>
  </si>
  <si>
    <t>AEFGHIJK</t>
  </si>
  <si>
    <t>ADGHIJKL</t>
  </si>
  <si>
    <t>ADFHIJKL</t>
  </si>
  <si>
    <t>ADFGIJKL</t>
  </si>
  <si>
    <t>ADFGHJKL</t>
  </si>
  <si>
    <t>ADFGHIKL</t>
  </si>
  <si>
    <t>ADFGHIJL</t>
  </si>
  <si>
    <t>ADFGHIJK</t>
  </si>
  <si>
    <t>ADEHIJKL</t>
  </si>
  <si>
    <t>ADEGIJKL</t>
  </si>
  <si>
    <t>ADEGHJKL</t>
  </si>
  <si>
    <t>ADEGHIKL</t>
  </si>
  <si>
    <t>ADEGHIJL</t>
  </si>
  <si>
    <t>ADEGHIJK</t>
  </si>
  <si>
    <t>ADEFIJKL</t>
  </si>
  <si>
    <t>ADEFHJKL</t>
  </si>
  <si>
    <t>ADEFHIKL</t>
  </si>
  <si>
    <t>ADEFHIJL</t>
  </si>
  <si>
    <t>ADEFHIJK</t>
  </si>
  <si>
    <t>ADEFGJKL</t>
  </si>
  <si>
    <t>ADEFGIKL</t>
  </si>
  <si>
    <t>ADEFGIJL</t>
  </si>
  <si>
    <t>ADEFGIJK</t>
  </si>
  <si>
    <t>ADEFGHKL</t>
  </si>
  <si>
    <t>ADEFGHJL</t>
  </si>
  <si>
    <t>ADEFGHJK</t>
  </si>
  <si>
    <t>ADEFGHIL</t>
  </si>
  <si>
    <t>ADEFGHIK</t>
  </si>
  <si>
    <t>ADEFGHIJ</t>
  </si>
  <si>
    <t>ACGHIJKL</t>
  </si>
  <si>
    <t>ACFHIJKL</t>
  </si>
  <si>
    <t>ACFGIJKL</t>
  </si>
  <si>
    <t>ACFGHJKL</t>
  </si>
  <si>
    <t>ACFGHIKL</t>
  </si>
  <si>
    <t>ACFGHIJL</t>
  </si>
  <si>
    <t>ACFGHIJK</t>
  </si>
  <si>
    <t>ACEHIJKL</t>
  </si>
  <si>
    <t>ACEGIJKL</t>
  </si>
  <si>
    <t>ACEGHJKL</t>
  </si>
  <si>
    <t>ACEGHIKL</t>
  </si>
  <si>
    <t>ACEGHIJL</t>
  </si>
  <si>
    <t>ACEGHIJK</t>
  </si>
  <si>
    <t>ACEFIJKL</t>
  </si>
  <si>
    <t>ACEFHJKL</t>
  </si>
  <si>
    <t>ACEFHIKL</t>
  </si>
  <si>
    <t>ACEFHIJL</t>
  </si>
  <si>
    <t>ACEFHIJK</t>
  </si>
  <si>
    <t>ACEFGJKL</t>
  </si>
  <si>
    <t>ACEFGIKL</t>
  </si>
  <si>
    <t>ACEFGIJL</t>
  </si>
  <si>
    <t>ACEFGIJK</t>
  </si>
  <si>
    <t>ACEFGHKL</t>
  </si>
  <si>
    <t>ACEFGHJL</t>
  </si>
  <si>
    <t>ACEFGHJK</t>
  </si>
  <si>
    <t>ACEFGHIL</t>
  </si>
  <si>
    <t>ACEFGHIK</t>
  </si>
  <si>
    <t>ACEFGHIJ</t>
  </si>
  <si>
    <t>ACDHIJKL</t>
  </si>
  <si>
    <t>ACDGIJKL</t>
  </si>
  <si>
    <t>ACDGHJKL</t>
  </si>
  <si>
    <t>ACDGHIKL</t>
  </si>
  <si>
    <t>ACDGHIJL</t>
  </si>
  <si>
    <t>ACDGHIJK</t>
  </si>
  <si>
    <t>ACDFIJKL</t>
  </si>
  <si>
    <t>ACDFHJKL</t>
  </si>
  <si>
    <t>ACDFHIKL</t>
  </si>
  <si>
    <t>ACDFHIJL</t>
  </si>
  <si>
    <t>ACDFHIJK</t>
  </si>
  <si>
    <t>ACDFGJKL</t>
  </si>
  <si>
    <t>ACDFGIKL</t>
  </si>
  <si>
    <t>ACDFGIJL</t>
  </si>
  <si>
    <t>ACDFGIJK</t>
  </si>
  <si>
    <t>ACDFGHKL</t>
  </si>
  <si>
    <t>ACDFGHJL</t>
  </si>
  <si>
    <t>ACDFGHJK</t>
  </si>
  <si>
    <t>ACDFGHIL</t>
  </si>
  <si>
    <t>ACDFGHIK</t>
  </si>
  <si>
    <t>ACDFGHIJ</t>
  </si>
  <si>
    <t>ACDEIJKL</t>
  </si>
  <si>
    <t>ACDEHJKL</t>
  </si>
  <si>
    <t>ACDEHIKL</t>
  </si>
  <si>
    <t>ACDEHIJL</t>
  </si>
  <si>
    <t>ACDEHIJK</t>
  </si>
  <si>
    <t>ACDEGJKL</t>
  </si>
  <si>
    <t>ACDEGIKL</t>
  </si>
  <si>
    <t>ACDEGIJL</t>
  </si>
  <si>
    <t>ACDEGIJK</t>
  </si>
  <si>
    <t>ACDEGHKL</t>
  </si>
  <si>
    <t>ACDEGHJL</t>
  </si>
  <si>
    <t>ACDEGHJK</t>
  </si>
  <si>
    <t>ACDEGHIL</t>
  </si>
  <si>
    <t>ACDEGHIK</t>
  </si>
  <si>
    <t>ACDEGHIJ</t>
  </si>
  <si>
    <t>ACDEFJKL</t>
  </si>
  <si>
    <t>ACDEFIKL</t>
  </si>
  <si>
    <t>ACDEFIJL</t>
  </si>
  <si>
    <t>ACDEFIJK</t>
  </si>
  <si>
    <t>ACDEFHKL</t>
  </si>
  <si>
    <t>ACDEFHJL</t>
  </si>
  <si>
    <t>ACDEFHJK</t>
  </si>
  <si>
    <t>ACDEFHIL</t>
  </si>
  <si>
    <t>ACDEFHIK</t>
  </si>
  <si>
    <t>ACDEFHIJ</t>
  </si>
  <si>
    <t>ACDEFGKL</t>
  </si>
  <si>
    <t>ACDEFGJL</t>
  </si>
  <si>
    <t>ACDEFGJK</t>
  </si>
  <si>
    <t>ACDEFGIL</t>
  </si>
  <si>
    <t>ACDEFGIK</t>
  </si>
  <si>
    <t>ACDEFGIJ</t>
  </si>
  <si>
    <t>ACDEFGHL</t>
  </si>
  <si>
    <t>ACDEFGHK</t>
  </si>
  <si>
    <t>ACDEFGHJ</t>
  </si>
  <si>
    <t>ACDEFGHI</t>
  </si>
  <si>
    <t>ABGHIJKL</t>
  </si>
  <si>
    <t>ABFHIJKL</t>
  </si>
  <si>
    <t>ABFGIJKL</t>
  </si>
  <si>
    <t>ABFGHJKL</t>
  </si>
  <si>
    <t>ABFGHIKL</t>
  </si>
  <si>
    <t>ABFGHIJL</t>
  </si>
  <si>
    <t>ABFGHIJK</t>
  </si>
  <si>
    <t>ABEHIJKL</t>
  </si>
  <si>
    <t>ABEGIJKL</t>
  </si>
  <si>
    <t>ABEGHJKL</t>
  </si>
  <si>
    <t>ABEGHIKL</t>
  </si>
  <si>
    <t>ABEGHIJL</t>
  </si>
  <si>
    <t>ABEGHIJK</t>
  </si>
  <si>
    <t>ABEFIJKL</t>
  </si>
  <si>
    <t>ABEFHJKL</t>
  </si>
  <si>
    <t>ABEFHIKL</t>
  </si>
  <si>
    <t>ABEFHIJL</t>
  </si>
  <si>
    <t>ABEFHIJK</t>
  </si>
  <si>
    <t>ABEFGJKL</t>
  </si>
  <si>
    <t>ABEFGIKL</t>
  </si>
  <si>
    <t>ABEFGIJL</t>
  </si>
  <si>
    <t>ABEFGIJK</t>
  </si>
  <si>
    <t>ABEFGHKL</t>
  </si>
  <si>
    <t>ABEFGHJL</t>
  </si>
  <si>
    <t>ABEFGHJK</t>
  </si>
  <si>
    <t>ABEFGHIL</t>
  </si>
  <si>
    <t>ABEFGHIK</t>
  </si>
  <si>
    <t>ABEFGHIJ</t>
  </si>
  <si>
    <t>ABDHIJKL</t>
  </si>
  <si>
    <t>ABDGIJKL</t>
  </si>
  <si>
    <t>ABDGHJKL</t>
  </si>
  <si>
    <t>ABDGHIKL</t>
  </si>
  <si>
    <t>ABDGHIJL</t>
  </si>
  <si>
    <t>ABDGHIJK</t>
  </si>
  <si>
    <t>ABDFIJKL</t>
  </si>
  <si>
    <t>ABDFHJKL</t>
  </si>
  <si>
    <t>ABDFHIKL</t>
  </si>
  <si>
    <t>ABDFHIJL</t>
  </si>
  <si>
    <t>ABDFHIJK</t>
  </si>
  <si>
    <t>ABDFGJKL</t>
  </si>
  <si>
    <t>ABDFGIKL</t>
  </si>
  <si>
    <t>ABDFGIJL</t>
  </si>
  <si>
    <t>ABDFGIJK</t>
  </si>
  <si>
    <t>ABDFGHKL</t>
  </si>
  <si>
    <t>ABDFGHJL</t>
  </si>
  <si>
    <t>ABDFGHJK</t>
  </si>
  <si>
    <t>ABDFGHIL</t>
  </si>
  <si>
    <t>ABDFGHIK</t>
  </si>
  <si>
    <t>ABDFGHIJ</t>
  </si>
  <si>
    <t>ABDEIJKL</t>
  </si>
  <si>
    <t>ABDEHJKL</t>
  </si>
  <si>
    <t>ABDEHIKL</t>
  </si>
  <si>
    <t>ABDEHIJL</t>
  </si>
  <si>
    <t>ABDEHIJK</t>
  </si>
  <si>
    <t>ABDEGJKL</t>
  </si>
  <si>
    <t>ABDEGIKL</t>
  </si>
  <si>
    <t>ABDEGIJL</t>
  </si>
  <si>
    <t>ABDEGIJK</t>
  </si>
  <si>
    <t>ABDEGHKL</t>
  </si>
  <si>
    <t>ABDEGHJL</t>
  </si>
  <si>
    <t>ABDEGHJK</t>
  </si>
  <si>
    <t>ABDEGHIL</t>
  </si>
  <si>
    <t>ABDEGHIK</t>
  </si>
  <si>
    <t>ABDEGHIJ</t>
  </si>
  <si>
    <t>ABDEFJKL</t>
  </si>
  <si>
    <t>ABDEFIKL</t>
  </si>
  <si>
    <t>ABDEFIJL</t>
  </si>
  <si>
    <t>ABDEFIJK</t>
  </si>
  <si>
    <t>ABDEFHKL</t>
  </si>
  <si>
    <t>ABDEFHJL</t>
  </si>
  <si>
    <t>ABDEFHJK</t>
  </si>
  <si>
    <t>ABDEFHIL</t>
  </si>
  <si>
    <t>ABDEFHIK</t>
  </si>
  <si>
    <t>ABDEFHIJ</t>
  </si>
  <si>
    <t>ABDEFGKL</t>
  </si>
  <si>
    <t>ABDEFGJL</t>
  </si>
  <si>
    <t>ABDEFGJK</t>
  </si>
  <si>
    <t>ABDEFGIL</t>
  </si>
  <si>
    <t>ABDEFGIK</t>
  </si>
  <si>
    <t>ABDEFGIJ</t>
  </si>
  <si>
    <t>ABDEFGHL</t>
  </si>
  <si>
    <t>ABDEFGHK</t>
  </si>
  <si>
    <t>ABDEFGHJ</t>
  </si>
  <si>
    <t>ABDEFGHI</t>
  </si>
  <si>
    <t>ABCHIJKL</t>
  </si>
  <si>
    <t>ABCGIJKL</t>
  </si>
  <si>
    <t>ABCGHJKL</t>
  </si>
  <si>
    <t>ABCGHIKL</t>
  </si>
  <si>
    <t>ABCGHIJL</t>
  </si>
  <si>
    <t>ABCGHIJK</t>
  </si>
  <si>
    <t>ABCFIJKL</t>
  </si>
  <si>
    <t>ABCFHJKL</t>
  </si>
  <si>
    <t>ABCFHIKL</t>
  </si>
  <si>
    <t>ABCFHIJL</t>
  </si>
  <si>
    <t>ABCFHIJK</t>
  </si>
  <si>
    <t>ABCFGJKL</t>
  </si>
  <si>
    <t>ABCFGIKL</t>
  </si>
  <si>
    <t>ABCFGIJL</t>
  </si>
  <si>
    <t>ABCFGIJK</t>
  </si>
  <si>
    <t>ABCFGHKL</t>
  </si>
  <si>
    <t>ABCFGHJL</t>
  </si>
  <si>
    <t>ABCFGHJK</t>
  </si>
  <si>
    <t>ABCFGHIL</t>
  </si>
  <si>
    <t>ABCFGHIK</t>
  </si>
  <si>
    <t>ABCFGHIJ</t>
  </si>
  <si>
    <t>ABCEIJKL</t>
  </si>
  <si>
    <t>ABCEHJKL</t>
  </si>
  <si>
    <t>ABCEHIKL</t>
  </si>
  <si>
    <t>ABCEHIJL</t>
  </si>
  <si>
    <t>ABCEHIJK</t>
  </si>
  <si>
    <t>ABCEGJKL</t>
  </si>
  <si>
    <t>ABCEGIKL</t>
  </si>
  <si>
    <t>ABCEGIJL</t>
  </si>
  <si>
    <t>ABCEGIJK</t>
  </si>
  <si>
    <t>ABCEGHKL</t>
  </si>
  <si>
    <t>ABCEGHJL</t>
  </si>
  <si>
    <t>ABCEGHJK</t>
  </si>
  <si>
    <t>ABCEGHIL</t>
  </si>
  <si>
    <t>ABCEGHIK</t>
  </si>
  <si>
    <t>ABCEGHIJ</t>
  </si>
  <si>
    <t>ABCEFJKL</t>
  </si>
  <si>
    <t>ABCEFIKL</t>
  </si>
  <si>
    <t>ABCEFIJL</t>
  </si>
  <si>
    <t>ABCEFIJK</t>
  </si>
  <si>
    <t>ABCEFHKL</t>
  </si>
  <si>
    <t>ABCEFHJL</t>
  </si>
  <si>
    <t>ABCEFHJK</t>
  </si>
  <si>
    <t>ABCEFHIL</t>
  </si>
  <si>
    <t>ABCEFHIK</t>
  </si>
  <si>
    <t>ABCEFHIJ</t>
  </si>
  <si>
    <t>ABCEFGKL</t>
  </si>
  <si>
    <t>ABCEFGJL</t>
  </si>
  <si>
    <t>ABCEFGJK</t>
  </si>
  <si>
    <t>ABCEFGIL</t>
  </si>
  <si>
    <t>ABCEFGIK</t>
  </si>
  <si>
    <t>ABCEFGIJ</t>
  </si>
  <si>
    <t>ABCEFGHL</t>
  </si>
  <si>
    <t>ABCEFGHK</t>
  </si>
  <si>
    <t>ABCEFGHJ</t>
  </si>
  <si>
    <t>ABCEFGHI</t>
  </si>
  <si>
    <t>ABCDIJKL</t>
  </si>
  <si>
    <t>ABCDHJKL</t>
  </si>
  <si>
    <t>ABCDHIKL</t>
  </si>
  <si>
    <t>ABCDHIJL</t>
  </si>
  <si>
    <t>ABCDHIJK</t>
  </si>
  <si>
    <t>ABCDGJKL</t>
  </si>
  <si>
    <t>ABCDGIKL</t>
  </si>
  <si>
    <t>ABCDGIJL</t>
  </si>
  <si>
    <t>ABCDGIJK</t>
  </si>
  <si>
    <t>ABCDGHKL</t>
  </si>
  <si>
    <t>ABCDGHJL</t>
  </si>
  <si>
    <t>ABCDGHJK</t>
  </si>
  <si>
    <t>ABCDGHIL</t>
  </si>
  <si>
    <t>ABCDGHIK</t>
  </si>
  <si>
    <t>ABCDGHIJ</t>
  </si>
  <si>
    <t>ABCDFJKL</t>
  </si>
  <si>
    <t>ABCDFIKL</t>
  </si>
  <si>
    <t>ABCDFIJL</t>
  </si>
  <si>
    <t>ABCDFIJK</t>
  </si>
  <si>
    <t>ABCDFHKL</t>
  </si>
  <si>
    <t>ABCDFHJL</t>
  </si>
  <si>
    <t>ABCDFHJK</t>
  </si>
  <si>
    <t>ABCDFHIL</t>
  </si>
  <si>
    <t>ABCDFHIK</t>
  </si>
  <si>
    <t>ABCDFHIJ</t>
  </si>
  <si>
    <t>ABCDFGKL</t>
  </si>
  <si>
    <t>ABCDFGJL</t>
  </si>
  <si>
    <t>ABCDFGJK</t>
  </si>
  <si>
    <t>ABCDFGIL</t>
  </si>
  <si>
    <t>ABCDFGIK</t>
  </si>
  <si>
    <t>ABCDFGIJ</t>
  </si>
  <si>
    <t>ABCDFGHL</t>
  </si>
  <si>
    <t>ABCDFGHK</t>
  </si>
  <si>
    <t>ABCDFGHJ</t>
  </si>
  <si>
    <t>ABCDFGHI</t>
  </si>
  <si>
    <t>ABCDEJKL</t>
  </si>
  <si>
    <t>ABCDEIKL</t>
  </si>
  <si>
    <t>ABCDEIJL</t>
  </si>
  <si>
    <t>ABCDEIJK</t>
  </si>
  <si>
    <t>ABCDEHKL</t>
  </si>
  <si>
    <t>ABCDEHJL</t>
  </si>
  <si>
    <t>ABCDEHJK</t>
  </si>
  <si>
    <t>ABCDEHIL</t>
  </si>
  <si>
    <t>ABCDEHIK</t>
  </si>
  <si>
    <t>ABCDEHIJ</t>
  </si>
  <si>
    <t>ABCDEGKL</t>
  </si>
  <si>
    <t>ABCDEGJL</t>
  </si>
  <si>
    <t>ABCDEGJK</t>
  </si>
  <si>
    <t>ABCDEGIL</t>
  </si>
  <si>
    <t>ABCDEGIK</t>
  </si>
  <si>
    <t>ABCDEGIJ</t>
  </si>
  <si>
    <t>ABCDEGHL</t>
  </si>
  <si>
    <t>ABCDEGHK</t>
  </si>
  <si>
    <t>ABCDEGHJ</t>
  </si>
  <si>
    <t>ABCDEGHI</t>
  </si>
  <si>
    <t>ABCDEFKL</t>
  </si>
  <si>
    <t>ABCDEFJL</t>
  </si>
  <si>
    <t>ABCDEFJK</t>
  </si>
  <si>
    <t>ABCDEFIL</t>
  </si>
  <si>
    <t>ABCDEFIK</t>
  </si>
  <si>
    <t>ABCDEFIJ</t>
  </si>
  <si>
    <t>ABCDEFHL</t>
  </si>
  <si>
    <t>ABCDEFHK</t>
  </si>
  <si>
    <t>ABCDEFHJ</t>
  </si>
  <si>
    <t>ABCDEFHI</t>
  </si>
  <si>
    <t>ABCDEFGL</t>
  </si>
  <si>
    <t>ABCDEFGK</t>
  </si>
  <si>
    <t>ABCDEFGJ</t>
  </si>
  <si>
    <t>ABCDEFGI</t>
  </si>
  <si>
    <t>ABCDEFGH</t>
  </si>
  <si>
    <t>Wenn in der Vorrundentabelle ein Feld leer bleibt, dann habt ihr 2 Mann-</t>
  </si>
  <si>
    <t>schaften mit gleicher Punktzahl, gleichen geschossenen Toren, gleichen</t>
  </si>
  <si>
    <t>kassierten Toren und einen Unentschieden im direkten Vergleich. Eine</t>
  </si>
  <si>
    <t>Dann passt das alles wieder.</t>
  </si>
  <si>
    <t xml:space="preserve">Reihenfolge ist dann leider nicht berechenbar. Lösung: einfach in einem </t>
  </si>
  <si>
    <t>Spiel einer der beiden Mannschaften ein Tor mehr oder weniger tippen.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</si>
</sst>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\ [$€-1]_-;\-* #,##0.00\ [$€-1]_-;_-* \-??\ [$€-1]_-;_-@_-"/>
    <numFmt numFmtId="165" formatCode="m/d/yyyy"/>
    <numFmt numFmtId="166" formatCode="#,##0_ ;[Red]\-#,##0\ "/>
    <numFmt numFmtId="167" formatCode="#,##0_ ;\-#,##0\ "/>
    <numFmt numFmtId="168" formatCode="dd\.mm\.yyyy"/>
    <numFmt numFmtId="169" formatCode="ddd"/>
    <numFmt numFmtId="170" formatCode="h:mm"/>
    <numFmt numFmtId="171" formatCode="_-* #,##0.00&quot; €&quot;_-;\-* #,##0.00&quot; €&quot;_-;_-* \-??&quot; €&quot;_-;_-@_-"/>
    <numFmt numFmtId="172" formatCode="_-* #,##0.0_-;\-* #,##0.0_-;_-* \-??_-;_-@_-"/>
    <numFmt numFmtId="173" formatCode="_-* #,##0.00\ [$€-1]_-;\-* #,##0.00\ [$€-1]_-;_-* &quot;-&quot;??\ [$€-1]_-;_-@_-"/>
  </numFmts>
  <fonts count="23" x14ac:knownFonts="1">
    <font>
      <sz val="10"/>
      <name val="Arial"/>
      <charset val="1"/>
    </font>
    <font>
      <sz val="10"/>
      <name val="Arial"/>
      <family val="2"/>
      <charset val="1"/>
    </font>
    <font>
      <i/>
      <sz val="10"/>
      <name val="Arial"/>
      <family val="2"/>
      <charset val="1"/>
    </font>
    <font>
      <b/>
      <sz val="10"/>
      <name val="Arial"/>
      <family val="2"/>
      <charset val="1"/>
    </font>
    <font>
      <sz val="10"/>
      <color rgb="FFFF0000"/>
      <name val="Arial"/>
      <family val="2"/>
      <charset val="1"/>
    </font>
    <font>
      <b/>
      <i/>
      <sz val="10"/>
      <name val="Arial"/>
      <family val="2"/>
      <charset val="1"/>
    </font>
    <font>
      <b/>
      <sz val="10"/>
      <color theme="0"/>
      <name val="Arial"/>
      <family val="2"/>
      <charset val="1"/>
    </font>
    <font>
      <sz val="10"/>
      <color theme="0"/>
      <name val="Arial"/>
      <family val="2"/>
      <charset val="1"/>
    </font>
    <font>
      <b/>
      <sz val="10"/>
      <color theme="1"/>
      <name val="Arial"/>
      <family val="2"/>
      <charset val="1"/>
    </font>
    <font>
      <sz val="10"/>
      <color theme="1"/>
      <name val="Arial"/>
      <family val="2"/>
      <charset val="1"/>
    </font>
    <font>
      <b/>
      <sz val="10"/>
      <color rgb="FFFF0000"/>
      <name val="Arial"/>
      <family val="2"/>
      <charset val="1"/>
    </font>
    <font>
      <sz val="10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0"/>
      <name val="Arial"/>
      <charset val="1"/>
    </font>
    <font>
      <sz val="8"/>
      <name val="Arial"/>
      <family val="2"/>
      <charset val="1"/>
    </font>
  </fonts>
  <fills count="36">
    <fill>
      <patternFill patternType="none"/>
    </fill>
    <fill>
      <patternFill patternType="gray125"/>
    </fill>
    <fill>
      <patternFill patternType="solid">
        <fgColor rgb="FFCCFFFF"/>
        <bgColor rgb="FFDBEEF4"/>
      </patternFill>
    </fill>
    <fill>
      <patternFill patternType="solid">
        <fgColor rgb="FF06F862"/>
        <bgColor rgb="FF00FFFF"/>
      </patternFill>
    </fill>
    <fill>
      <patternFill patternType="solid">
        <fgColor theme="9" tint="0.79989013336588644"/>
        <bgColor rgb="FFF2F2F2"/>
      </patternFill>
    </fill>
    <fill>
      <patternFill patternType="solid">
        <fgColor theme="8" tint="0.79989013336588644"/>
        <bgColor rgb="FFDCE6F2"/>
      </patternFill>
    </fill>
    <fill>
      <patternFill patternType="solid">
        <fgColor theme="7" tint="0.79989013336588644"/>
        <bgColor rgb="FFDCE6F2"/>
      </patternFill>
    </fill>
    <fill>
      <patternFill patternType="solid">
        <fgColor theme="6" tint="0.59987182226020086"/>
        <bgColor rgb="FFD9D9D9"/>
      </patternFill>
    </fill>
    <fill>
      <patternFill patternType="solid">
        <fgColor theme="4" tint="0.79989013336588644"/>
        <bgColor rgb="FFDBEEF4"/>
      </patternFill>
    </fill>
    <fill>
      <patternFill patternType="solid">
        <fgColor rgb="FF000000"/>
        <bgColor rgb="FF0D0D0D"/>
      </patternFill>
    </fill>
    <fill>
      <patternFill patternType="solid">
        <fgColor theme="0" tint="-4.9989318521683403E-2"/>
        <bgColor rgb="FFFDEADA"/>
      </patternFill>
    </fill>
    <fill>
      <patternFill patternType="solid">
        <fgColor rgb="FFD60000"/>
        <bgColor rgb="FFC00000"/>
      </patternFill>
    </fill>
    <fill>
      <patternFill patternType="solid">
        <fgColor rgb="FFFFC000"/>
        <bgColor rgb="FFFF9900"/>
      </patternFill>
    </fill>
    <fill>
      <patternFill patternType="solid">
        <fgColor rgb="FF0741E3"/>
        <bgColor rgb="FF3366FF"/>
      </patternFill>
    </fill>
    <fill>
      <patternFill patternType="solid">
        <fgColor rgb="FF5B33BF"/>
        <bgColor rgb="FF9751CB"/>
      </patternFill>
    </fill>
    <fill>
      <patternFill patternType="solid">
        <fgColor rgb="FFBBF42C"/>
        <bgColor rgb="FFFFFF00"/>
      </patternFill>
    </fill>
    <fill>
      <patternFill patternType="solid">
        <fgColor rgb="FFFA749D"/>
        <bgColor rgb="FFFC6102"/>
      </patternFill>
    </fill>
    <fill>
      <patternFill patternType="solid">
        <fgColor rgb="FFADE9E2"/>
        <bgColor rgb="FFCCFFFF"/>
      </patternFill>
    </fill>
    <fill>
      <patternFill patternType="solid">
        <fgColor rgb="FF9751CB"/>
        <bgColor rgb="FF5B33BF"/>
      </patternFill>
    </fill>
    <fill>
      <patternFill patternType="solid">
        <fgColor rgb="FF218787"/>
        <bgColor rgb="FF008080"/>
      </patternFill>
    </fill>
    <fill>
      <patternFill patternType="solid">
        <fgColor rgb="FFFC6102"/>
        <bgColor rgb="FFFF9900"/>
      </patternFill>
    </fill>
    <fill>
      <patternFill patternType="solid">
        <fgColor rgb="FF9EBFE6"/>
        <bgColor rgb="FFBFBFBF"/>
      </patternFill>
    </fill>
    <fill>
      <patternFill patternType="solid">
        <fgColor theme="0" tint="-0.14999847407452621"/>
        <bgColor rgb="FFE6E0EC"/>
      </patternFill>
    </fill>
    <fill>
      <patternFill patternType="solid">
        <fgColor rgb="FFC00000"/>
        <bgColor rgb="FFD60000"/>
      </patternFill>
    </fill>
    <fill>
      <patternFill patternType="solid">
        <fgColor rgb="FFFFFF00"/>
        <bgColor rgb="FFFFFF00"/>
      </patternFill>
    </fill>
    <fill>
      <patternFill patternType="solid">
        <fgColor theme="0" tint="-0.249977111117893"/>
        <bgColor rgb="FF9EBFE6"/>
      </patternFill>
    </fill>
    <fill>
      <patternFill patternType="solid">
        <fgColor theme="0" tint="-0.34998626667073579"/>
        <bgColor rgb="FFBFBFBF"/>
      </patternFill>
    </fill>
    <fill>
      <patternFill patternType="solid">
        <fgColor theme="0" tint="-0.499984740745262"/>
        <bgColor rgb="FFA6A6A6"/>
      </patternFill>
    </fill>
    <fill>
      <patternFill patternType="solid">
        <fgColor theme="3" tint="-0.249977111117893"/>
        <bgColor rgb="FF333333"/>
      </patternFill>
    </fill>
    <fill>
      <patternFill patternType="solid">
        <fgColor theme="1" tint="4.9897762993255407E-2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DEADA"/>
      </patternFill>
    </fill>
    <fill>
      <patternFill patternType="solid">
        <fgColor theme="0" tint="-0.14999847407452621"/>
        <bgColor rgb="FFFDEADA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E6E0EC"/>
      </patternFill>
    </fill>
    <fill>
      <patternFill patternType="solid">
        <fgColor theme="0" tint="-0.14999847407452621"/>
        <bgColor rgb="FFFFFF00"/>
      </patternFill>
    </fill>
  </fills>
  <borders count="2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164" fontId="0" fillId="0" borderId="0"/>
    <xf numFmtId="173" fontId="18" fillId="0" borderId="0" applyNumberFormat="0" applyFill="0" applyBorder="0" applyAlignment="0" applyProtection="0"/>
    <xf numFmtId="164" fontId="21" fillId="0" borderId="0"/>
  </cellStyleXfs>
  <cellXfs count="766">
    <xf numFmtId="164" fontId="0" fillId="0" borderId="0" xfId="0"/>
    <xf numFmtId="164" fontId="5" fillId="0" borderId="0" xfId="0" applyFont="1" applyAlignment="1" applyProtection="1">
      <alignment horizontal="left" textRotation="180"/>
      <protection hidden="1"/>
    </xf>
    <xf numFmtId="165" fontId="1" fillId="0" borderId="0" xfId="0" applyNumberFormat="1" applyFont="1" applyAlignment="1" applyProtection="1">
      <alignment horizontal="right" vertical="center"/>
      <protection hidden="1"/>
    </xf>
    <xf numFmtId="164" fontId="1" fillId="0" borderId="0" xfId="0" applyFont="1" applyAlignment="1" applyProtection="1">
      <alignment horizontal="right" vertical="center"/>
      <protection hidden="1"/>
    </xf>
    <xf numFmtId="164" fontId="1" fillId="0" borderId="0" xfId="0" applyFont="1" applyAlignment="1" applyProtection="1">
      <alignment horizontal="left" vertical="center"/>
      <protection hidden="1"/>
    </xf>
    <xf numFmtId="164" fontId="12" fillId="25" borderId="10" xfId="0" applyFont="1" applyFill="1" applyBorder="1" applyAlignment="1" applyProtection="1">
      <alignment horizontal="right"/>
      <protection locked="0"/>
    </xf>
    <xf numFmtId="164" fontId="12" fillId="25" borderId="11" xfId="0" applyFont="1" applyFill="1" applyBorder="1" applyProtection="1">
      <protection locked="0"/>
    </xf>
    <xf numFmtId="164" fontId="12" fillId="0" borderId="16" xfId="0" applyFont="1" applyBorder="1" applyAlignment="1" applyProtection="1">
      <alignment horizontal="right"/>
      <protection locked="0"/>
    </xf>
    <xf numFmtId="164" fontId="12" fillId="0" borderId="17" xfId="0" applyFont="1" applyBorder="1" applyProtection="1">
      <protection locked="0"/>
    </xf>
    <xf numFmtId="164" fontId="14" fillId="14" borderId="4" xfId="0" applyFont="1" applyFill="1" applyBorder="1" applyAlignment="1" applyProtection="1">
      <alignment horizontal="right" vertical="center"/>
      <protection hidden="1"/>
    </xf>
    <xf numFmtId="167" fontId="15" fillId="14" borderId="5" xfId="0" applyNumberFormat="1" applyFont="1" applyFill="1" applyBorder="1" applyAlignment="1" applyProtection="1">
      <alignment horizontal="center"/>
      <protection locked="0"/>
    </xf>
    <xf numFmtId="164" fontId="14" fillId="14" borderId="6" xfId="0" applyFont="1" applyFill="1" applyBorder="1" applyAlignment="1" applyProtection="1">
      <alignment horizontal="left" vertical="center"/>
      <protection hidden="1"/>
    </xf>
    <xf numFmtId="168" fontId="14" fillId="14" borderId="5" xfId="0" applyNumberFormat="1" applyFont="1" applyFill="1" applyBorder="1" applyAlignment="1" applyProtection="1">
      <alignment horizontal="right" vertical="center"/>
      <protection hidden="1"/>
    </xf>
    <xf numFmtId="164" fontId="11" fillId="0" borderId="10" xfId="0" applyFont="1" applyBorder="1" applyAlignment="1" applyProtection="1">
      <alignment horizontal="right" vertical="center"/>
      <protection hidden="1"/>
    </xf>
    <xf numFmtId="167" fontId="16" fillId="0" borderId="0" xfId="0" applyNumberFormat="1" applyFont="1" applyAlignment="1" applyProtection="1">
      <alignment horizontal="center"/>
      <protection locked="0"/>
    </xf>
    <xf numFmtId="164" fontId="11" fillId="0" borderId="11" xfId="0" applyFont="1" applyBorder="1" applyAlignment="1" applyProtection="1">
      <alignment horizontal="left" vertical="center"/>
      <protection hidden="1"/>
    </xf>
    <xf numFmtId="168" fontId="11" fillId="0" borderId="0" xfId="0" applyNumberFormat="1" applyFont="1" applyAlignment="1" applyProtection="1">
      <alignment horizontal="right" vertical="center"/>
      <protection hidden="1"/>
    </xf>
    <xf numFmtId="164" fontId="14" fillId="14" borderId="10" xfId="0" applyFont="1" applyFill="1" applyBorder="1" applyAlignment="1" applyProtection="1">
      <alignment horizontal="right" vertical="center"/>
      <protection hidden="1"/>
    </xf>
    <xf numFmtId="167" fontId="15" fillId="14" borderId="0" xfId="0" applyNumberFormat="1" applyFont="1" applyFill="1" applyAlignment="1" applyProtection="1">
      <alignment horizontal="center"/>
      <protection locked="0"/>
    </xf>
    <xf numFmtId="164" fontId="14" fillId="14" borderId="11" xfId="0" applyFont="1" applyFill="1" applyBorder="1" applyAlignment="1" applyProtection="1">
      <alignment horizontal="left" vertical="center"/>
      <protection hidden="1"/>
    </xf>
    <xf numFmtId="168" fontId="14" fillId="14" borderId="0" xfId="0" applyNumberFormat="1" applyFont="1" applyFill="1" applyAlignment="1" applyProtection="1">
      <alignment horizontal="right" vertical="center"/>
      <protection hidden="1"/>
    </xf>
    <xf numFmtId="164" fontId="11" fillId="0" borderId="16" xfId="0" applyFont="1" applyBorder="1" applyAlignment="1" applyProtection="1">
      <alignment horizontal="right" vertical="center"/>
      <protection hidden="1"/>
    </xf>
    <xf numFmtId="167" fontId="16" fillId="0" borderId="18" xfId="0" applyNumberFormat="1" applyFont="1" applyBorder="1" applyAlignment="1" applyProtection="1">
      <alignment horizontal="center"/>
      <protection locked="0"/>
    </xf>
    <xf numFmtId="164" fontId="11" fillId="0" borderId="17" xfId="0" applyFont="1" applyBorder="1" applyAlignment="1" applyProtection="1">
      <alignment horizontal="left" vertical="center"/>
      <protection hidden="1"/>
    </xf>
    <xf numFmtId="168" fontId="11" fillId="0" borderId="18" xfId="0" applyNumberFormat="1" applyFont="1" applyBorder="1" applyAlignment="1" applyProtection="1">
      <alignment horizontal="right" vertical="center"/>
      <protection hidden="1"/>
    </xf>
    <xf numFmtId="165" fontId="11" fillId="0" borderId="0" xfId="0" applyNumberFormat="1" applyFont="1" applyAlignment="1" applyProtection="1">
      <alignment horizontal="right" vertical="center"/>
      <protection hidden="1"/>
    </xf>
    <xf numFmtId="164" fontId="12" fillId="15" borderId="4" xfId="0" applyFont="1" applyFill="1" applyBorder="1" applyAlignment="1" applyProtection="1">
      <alignment horizontal="right" vertical="center"/>
      <protection hidden="1"/>
    </xf>
    <xf numFmtId="167" fontId="17" fillId="15" borderId="5" xfId="0" applyNumberFormat="1" applyFont="1" applyFill="1" applyBorder="1" applyAlignment="1" applyProtection="1">
      <alignment horizontal="center"/>
      <protection locked="0"/>
    </xf>
    <xf numFmtId="164" fontId="12" fillId="15" borderId="6" xfId="0" applyFont="1" applyFill="1" applyBorder="1" applyAlignment="1" applyProtection="1">
      <alignment horizontal="left" vertical="center"/>
      <protection hidden="1"/>
    </xf>
    <xf numFmtId="168" fontId="12" fillId="15" borderId="5" xfId="0" applyNumberFormat="1" applyFont="1" applyFill="1" applyBorder="1" applyAlignment="1" applyProtection="1">
      <alignment horizontal="right" vertical="center"/>
      <protection hidden="1"/>
    </xf>
    <xf numFmtId="164" fontId="12" fillId="15" borderId="10" xfId="0" applyFont="1" applyFill="1" applyBorder="1" applyAlignment="1" applyProtection="1">
      <alignment horizontal="right" vertical="center"/>
      <protection hidden="1"/>
    </xf>
    <xf numFmtId="167" fontId="17" fillId="15" borderId="0" xfId="0" applyNumberFormat="1" applyFont="1" applyFill="1" applyAlignment="1" applyProtection="1">
      <alignment horizontal="center"/>
      <protection locked="0"/>
    </xf>
    <xf numFmtId="164" fontId="12" fillId="15" borderId="11" xfId="0" applyFont="1" applyFill="1" applyBorder="1" applyAlignment="1" applyProtection="1">
      <alignment horizontal="left" vertical="center"/>
      <protection hidden="1"/>
    </xf>
    <xf numFmtId="168" fontId="12" fillId="15" borderId="0" xfId="0" applyNumberFormat="1" applyFont="1" applyFill="1" applyAlignment="1" applyProtection="1">
      <alignment horizontal="right" vertical="center"/>
      <protection hidden="1"/>
    </xf>
    <xf numFmtId="164" fontId="11" fillId="0" borderId="0" xfId="0" applyFont="1" applyAlignment="1" applyProtection="1">
      <alignment horizontal="right" vertical="center"/>
      <protection hidden="1"/>
    </xf>
    <xf numFmtId="164" fontId="11" fillId="0" borderId="0" xfId="0" applyFont="1" applyAlignment="1" applyProtection="1">
      <alignment horizontal="left" vertical="center"/>
      <protection hidden="1"/>
    </xf>
    <xf numFmtId="167" fontId="16" fillId="0" borderId="0" xfId="0" applyNumberFormat="1" applyFont="1" applyAlignment="1" applyProtection="1">
      <alignment horizontal="center"/>
      <protection hidden="1"/>
    </xf>
    <xf numFmtId="167" fontId="15" fillId="16" borderId="5" xfId="0" applyNumberFormat="1" applyFont="1" applyFill="1" applyBorder="1" applyAlignment="1" applyProtection="1">
      <alignment horizontal="center"/>
      <protection locked="0"/>
    </xf>
    <xf numFmtId="164" fontId="14" fillId="16" borderId="10" xfId="0" applyFont="1" applyFill="1" applyBorder="1" applyAlignment="1" applyProtection="1">
      <alignment horizontal="right" vertical="center"/>
      <protection hidden="1"/>
    </xf>
    <xf numFmtId="167" fontId="15" fillId="16" borderId="0" xfId="0" applyNumberFormat="1" applyFont="1" applyFill="1" applyAlignment="1" applyProtection="1">
      <alignment horizontal="center"/>
      <protection locked="0"/>
    </xf>
    <xf numFmtId="164" fontId="14" fillId="16" borderId="11" xfId="0" applyFont="1" applyFill="1" applyBorder="1" applyAlignment="1" applyProtection="1">
      <alignment horizontal="left" vertical="center"/>
      <protection hidden="1"/>
    </xf>
    <xf numFmtId="168" fontId="14" fillId="16" borderId="0" xfId="0" applyNumberFormat="1" applyFont="1" applyFill="1" applyAlignment="1" applyProtection="1">
      <alignment horizontal="right" vertical="center"/>
      <protection hidden="1"/>
    </xf>
    <xf numFmtId="164" fontId="11" fillId="17" borderId="4" xfId="0" applyFont="1" applyFill="1" applyBorder="1" applyAlignment="1" applyProtection="1">
      <alignment horizontal="right" vertical="center"/>
      <protection hidden="1"/>
    </xf>
    <xf numFmtId="167" fontId="16" fillId="17" borderId="5" xfId="0" applyNumberFormat="1" applyFont="1" applyFill="1" applyBorder="1" applyAlignment="1" applyProtection="1">
      <alignment horizontal="center"/>
      <protection locked="0"/>
    </xf>
    <xf numFmtId="164" fontId="11" fillId="17" borderId="6" xfId="0" applyFont="1" applyFill="1" applyBorder="1" applyAlignment="1" applyProtection="1">
      <alignment horizontal="left" vertical="center"/>
      <protection hidden="1"/>
    </xf>
    <xf numFmtId="168" fontId="11" fillId="17" borderId="5" xfId="0" applyNumberFormat="1" applyFont="1" applyFill="1" applyBorder="1" applyAlignment="1" applyProtection="1">
      <alignment horizontal="right" vertical="center"/>
      <protection hidden="1"/>
    </xf>
    <xf numFmtId="164" fontId="11" fillId="17" borderId="10" xfId="0" applyFont="1" applyFill="1" applyBorder="1" applyAlignment="1" applyProtection="1">
      <alignment horizontal="right" vertical="center"/>
      <protection hidden="1"/>
    </xf>
    <xf numFmtId="167" fontId="16" fillId="17" borderId="0" xfId="0" applyNumberFormat="1" applyFont="1" applyFill="1" applyAlignment="1" applyProtection="1">
      <alignment horizontal="center"/>
      <protection locked="0"/>
    </xf>
    <xf numFmtId="164" fontId="11" fillId="17" borderId="11" xfId="0" applyFont="1" applyFill="1" applyBorder="1" applyAlignment="1" applyProtection="1">
      <alignment horizontal="left" vertical="center"/>
      <protection hidden="1"/>
    </xf>
    <xf numFmtId="168" fontId="11" fillId="17" borderId="0" xfId="0" applyNumberFormat="1" applyFont="1" applyFill="1" applyAlignment="1" applyProtection="1">
      <alignment horizontal="right" vertical="center"/>
      <protection hidden="1"/>
    </xf>
    <xf numFmtId="164" fontId="14" fillId="18" borderId="4" xfId="0" applyFont="1" applyFill="1" applyBorder="1" applyAlignment="1" applyProtection="1">
      <alignment horizontal="right" vertical="center"/>
      <protection hidden="1"/>
    </xf>
    <xf numFmtId="167" fontId="15" fillId="18" borderId="5" xfId="0" applyNumberFormat="1" applyFont="1" applyFill="1" applyBorder="1" applyAlignment="1" applyProtection="1">
      <alignment horizontal="center"/>
      <protection locked="0"/>
    </xf>
    <xf numFmtId="164" fontId="14" fillId="18" borderId="6" xfId="0" applyFont="1" applyFill="1" applyBorder="1" applyAlignment="1" applyProtection="1">
      <alignment horizontal="left" vertical="center"/>
      <protection hidden="1"/>
    </xf>
    <xf numFmtId="168" fontId="14" fillId="18" borderId="5" xfId="0" applyNumberFormat="1" applyFont="1" applyFill="1" applyBorder="1" applyAlignment="1" applyProtection="1">
      <alignment horizontal="right" vertical="center"/>
      <protection hidden="1"/>
    </xf>
    <xf numFmtId="164" fontId="14" fillId="18" borderId="10" xfId="0" applyFont="1" applyFill="1" applyBorder="1" applyAlignment="1" applyProtection="1">
      <alignment horizontal="right" vertical="center"/>
      <protection hidden="1"/>
    </xf>
    <xf numFmtId="167" fontId="15" fillId="18" borderId="0" xfId="0" applyNumberFormat="1" applyFont="1" applyFill="1" applyAlignment="1" applyProtection="1">
      <alignment horizontal="center"/>
      <protection locked="0"/>
    </xf>
    <xf numFmtId="164" fontId="14" fillId="18" borderId="11" xfId="0" applyFont="1" applyFill="1" applyBorder="1" applyAlignment="1" applyProtection="1">
      <alignment horizontal="left" vertical="center"/>
      <protection hidden="1"/>
    </xf>
    <xf numFmtId="168" fontId="14" fillId="18" borderId="0" xfId="0" applyNumberFormat="1" applyFont="1" applyFill="1" applyAlignment="1" applyProtection="1">
      <alignment horizontal="right" vertical="center"/>
      <protection hidden="1"/>
    </xf>
    <xf numFmtId="164" fontId="14" fillId="19" borderId="4" xfId="0" applyFont="1" applyFill="1" applyBorder="1" applyAlignment="1" applyProtection="1">
      <alignment horizontal="right" vertical="center"/>
      <protection hidden="1"/>
    </xf>
    <xf numFmtId="167" fontId="15" fillId="19" borderId="5" xfId="0" applyNumberFormat="1" applyFont="1" applyFill="1" applyBorder="1" applyAlignment="1" applyProtection="1">
      <alignment horizontal="center"/>
      <protection locked="0"/>
    </xf>
    <xf numFmtId="164" fontId="14" fillId="19" borderId="6" xfId="0" applyFont="1" applyFill="1" applyBorder="1" applyAlignment="1" applyProtection="1">
      <alignment horizontal="left" vertical="center"/>
      <protection hidden="1"/>
    </xf>
    <xf numFmtId="168" fontId="14" fillId="19" borderId="5" xfId="0" applyNumberFormat="1" applyFont="1" applyFill="1" applyBorder="1" applyAlignment="1" applyProtection="1">
      <alignment horizontal="right" vertical="center"/>
      <protection hidden="1"/>
    </xf>
    <xf numFmtId="164" fontId="14" fillId="19" borderId="10" xfId="0" applyFont="1" applyFill="1" applyBorder="1" applyAlignment="1" applyProtection="1">
      <alignment horizontal="right" vertical="center"/>
      <protection hidden="1"/>
    </xf>
    <xf numFmtId="167" fontId="15" fillId="19" borderId="0" xfId="0" applyNumberFormat="1" applyFont="1" applyFill="1" applyAlignment="1" applyProtection="1">
      <alignment horizontal="center"/>
      <protection locked="0"/>
    </xf>
    <xf numFmtId="164" fontId="14" fillId="19" borderId="11" xfId="0" applyFont="1" applyFill="1" applyBorder="1" applyAlignment="1" applyProtection="1">
      <alignment horizontal="left" vertical="center"/>
      <protection hidden="1"/>
    </xf>
    <xf numFmtId="168" fontId="14" fillId="19" borderId="0" xfId="0" applyNumberFormat="1" applyFont="1" applyFill="1" applyAlignment="1" applyProtection="1">
      <alignment horizontal="right" vertical="center"/>
      <protection hidden="1"/>
    </xf>
    <xf numFmtId="164" fontId="14" fillId="20" borderId="4" xfId="0" applyFont="1" applyFill="1" applyBorder="1" applyAlignment="1" applyProtection="1">
      <alignment horizontal="right" vertical="center"/>
      <protection hidden="1"/>
    </xf>
    <xf numFmtId="167" fontId="15" fillId="20" borderId="5" xfId="0" applyNumberFormat="1" applyFont="1" applyFill="1" applyBorder="1" applyAlignment="1" applyProtection="1">
      <alignment horizontal="center"/>
      <protection locked="0"/>
    </xf>
    <xf numFmtId="164" fontId="14" fillId="20" borderId="6" xfId="0" applyFont="1" applyFill="1" applyBorder="1" applyAlignment="1" applyProtection="1">
      <alignment horizontal="left" vertical="center"/>
      <protection hidden="1"/>
    </xf>
    <xf numFmtId="168" fontId="14" fillId="20" borderId="5" xfId="0" applyNumberFormat="1" applyFont="1" applyFill="1" applyBorder="1" applyAlignment="1" applyProtection="1">
      <alignment horizontal="right" vertical="center"/>
      <protection hidden="1"/>
    </xf>
    <xf numFmtId="164" fontId="14" fillId="20" borderId="10" xfId="0" applyFont="1" applyFill="1" applyBorder="1" applyAlignment="1" applyProtection="1">
      <alignment horizontal="right" vertical="center"/>
      <protection hidden="1"/>
    </xf>
    <xf numFmtId="167" fontId="15" fillId="20" borderId="0" xfId="0" applyNumberFormat="1" applyFont="1" applyFill="1" applyAlignment="1" applyProtection="1">
      <alignment horizontal="center"/>
      <protection locked="0"/>
    </xf>
    <xf numFmtId="164" fontId="14" fillId="20" borderId="11" xfId="0" applyFont="1" applyFill="1" applyBorder="1" applyAlignment="1" applyProtection="1">
      <alignment horizontal="left" vertical="center"/>
      <protection hidden="1"/>
    </xf>
    <xf numFmtId="168" fontId="14" fillId="20" borderId="0" xfId="0" applyNumberFormat="1" applyFont="1" applyFill="1" applyAlignment="1" applyProtection="1">
      <alignment horizontal="right" vertical="center"/>
      <protection hidden="1"/>
    </xf>
    <xf numFmtId="164" fontId="14" fillId="21" borderId="4" xfId="0" applyFont="1" applyFill="1" applyBorder="1" applyAlignment="1" applyProtection="1">
      <alignment horizontal="right" vertical="center"/>
      <protection hidden="1"/>
    </xf>
    <xf numFmtId="167" fontId="15" fillId="21" borderId="5" xfId="0" applyNumberFormat="1" applyFont="1" applyFill="1" applyBorder="1" applyAlignment="1" applyProtection="1">
      <alignment horizontal="center"/>
      <protection locked="0"/>
    </xf>
    <xf numFmtId="164" fontId="14" fillId="21" borderId="6" xfId="0" applyFont="1" applyFill="1" applyBorder="1" applyAlignment="1" applyProtection="1">
      <alignment horizontal="left" vertical="center"/>
      <protection hidden="1"/>
    </xf>
    <xf numFmtId="168" fontId="14" fillId="21" borderId="5" xfId="0" applyNumberFormat="1" applyFont="1" applyFill="1" applyBorder="1" applyAlignment="1" applyProtection="1">
      <alignment horizontal="right" vertical="center"/>
      <protection hidden="1"/>
    </xf>
    <xf numFmtId="164" fontId="14" fillId="21" borderId="10" xfId="0" applyFont="1" applyFill="1" applyBorder="1" applyAlignment="1" applyProtection="1">
      <alignment horizontal="right" vertical="center"/>
      <protection hidden="1"/>
    </xf>
    <xf numFmtId="167" fontId="15" fillId="21" borderId="0" xfId="0" applyNumberFormat="1" applyFont="1" applyFill="1" applyAlignment="1" applyProtection="1">
      <alignment horizontal="center"/>
      <protection locked="0"/>
    </xf>
    <xf numFmtId="164" fontId="14" fillId="21" borderId="11" xfId="0" applyFont="1" applyFill="1" applyBorder="1" applyAlignment="1" applyProtection="1">
      <alignment horizontal="left" vertical="center"/>
      <protection hidden="1"/>
    </xf>
    <xf numFmtId="168" fontId="14" fillId="21" borderId="0" xfId="0" applyNumberFormat="1" applyFont="1" applyFill="1" applyAlignment="1" applyProtection="1">
      <alignment horizontal="right" vertical="center"/>
      <protection hidden="1"/>
    </xf>
    <xf numFmtId="167" fontId="17" fillId="22" borderId="5" xfId="0" applyNumberFormat="1" applyFont="1" applyFill="1" applyBorder="1" applyAlignment="1" applyProtection="1">
      <alignment horizontal="center"/>
      <protection locked="0"/>
    </xf>
    <xf numFmtId="168" fontId="12" fillId="22" borderId="5" xfId="0" applyNumberFormat="1" applyFont="1" applyFill="1" applyBorder="1" applyAlignment="1" applyProtection="1">
      <alignment horizontal="right" vertical="center"/>
      <protection hidden="1"/>
    </xf>
    <xf numFmtId="167" fontId="17" fillId="0" borderId="0" xfId="0" applyNumberFormat="1" applyFont="1" applyAlignment="1" applyProtection="1">
      <alignment horizontal="center"/>
      <protection locked="0"/>
    </xf>
    <xf numFmtId="168" fontId="12" fillId="0" borderId="0" xfId="0" applyNumberFormat="1" applyFont="1" applyAlignment="1" applyProtection="1">
      <alignment horizontal="right" vertical="center"/>
      <protection hidden="1"/>
    </xf>
    <xf numFmtId="167" fontId="17" fillId="22" borderId="0" xfId="0" applyNumberFormat="1" applyFont="1" applyFill="1" applyAlignment="1" applyProtection="1">
      <alignment horizontal="center"/>
      <protection locked="0"/>
    </xf>
    <xf numFmtId="164" fontId="12" fillId="24" borderId="11" xfId="0" applyFont="1" applyFill="1" applyBorder="1" applyProtection="1">
      <protection locked="0"/>
    </xf>
    <xf numFmtId="168" fontId="12" fillId="22" borderId="0" xfId="0" applyNumberFormat="1" applyFont="1" applyFill="1" applyAlignment="1" applyProtection="1">
      <alignment horizontal="right" vertical="center"/>
      <protection hidden="1"/>
    </xf>
    <xf numFmtId="164" fontId="11" fillId="3" borderId="10" xfId="0" applyFont="1" applyFill="1" applyBorder="1" applyAlignment="1" applyProtection="1">
      <alignment horizontal="right" vertical="center"/>
      <protection hidden="1"/>
    </xf>
    <xf numFmtId="167" fontId="16" fillId="22" borderId="0" xfId="0" applyNumberFormat="1" applyFont="1" applyFill="1" applyAlignment="1" applyProtection="1">
      <alignment horizontal="center"/>
      <protection locked="0"/>
    </xf>
    <xf numFmtId="168" fontId="11" fillId="22" borderId="0" xfId="0" applyNumberFormat="1" applyFont="1" applyFill="1" applyAlignment="1" applyProtection="1">
      <alignment horizontal="right" vertical="center"/>
      <protection hidden="1"/>
    </xf>
    <xf numFmtId="167" fontId="17" fillId="0" borderId="18" xfId="0" applyNumberFormat="1" applyFont="1" applyBorder="1" applyAlignment="1" applyProtection="1">
      <alignment horizontal="center"/>
      <protection locked="0"/>
    </xf>
    <xf numFmtId="164" fontId="12" fillId="24" borderId="17" xfId="0" applyFont="1" applyFill="1" applyBorder="1" applyProtection="1">
      <protection locked="0"/>
    </xf>
    <xf numFmtId="168" fontId="12" fillId="0" borderId="18" xfId="0" applyNumberFormat="1" applyFont="1" applyBorder="1" applyAlignment="1" applyProtection="1">
      <alignment horizontal="right" vertical="center"/>
      <protection hidden="1"/>
    </xf>
    <xf numFmtId="164" fontId="12" fillId="25" borderId="4" xfId="0" applyFont="1" applyFill="1" applyBorder="1" applyAlignment="1" applyProtection="1">
      <alignment horizontal="right"/>
      <protection locked="0"/>
    </xf>
    <xf numFmtId="167" fontId="17" fillId="25" borderId="5" xfId="0" applyNumberFormat="1" applyFont="1" applyFill="1" applyBorder="1" applyAlignment="1" applyProtection="1">
      <alignment horizontal="center"/>
      <protection locked="0"/>
    </xf>
    <xf numFmtId="164" fontId="12" fillId="25" borderId="6" xfId="0" applyFont="1" applyFill="1" applyBorder="1" applyProtection="1">
      <protection locked="0"/>
    </xf>
    <xf numFmtId="168" fontId="12" fillId="25" borderId="5" xfId="0" applyNumberFormat="1" applyFont="1" applyFill="1" applyBorder="1" applyAlignment="1" applyProtection="1">
      <alignment horizontal="right" vertical="center"/>
      <protection hidden="1"/>
    </xf>
    <xf numFmtId="164" fontId="12" fillId="0" borderId="10" xfId="0" applyFont="1" applyBorder="1" applyAlignment="1" applyProtection="1">
      <alignment horizontal="right"/>
      <protection locked="0"/>
    </xf>
    <xf numFmtId="164" fontId="12" fillId="0" borderId="11" xfId="0" applyFont="1" applyBorder="1" applyProtection="1">
      <protection locked="0"/>
    </xf>
    <xf numFmtId="167" fontId="17" fillId="25" borderId="0" xfId="0" applyNumberFormat="1" applyFont="1" applyFill="1" applyAlignment="1" applyProtection="1">
      <alignment horizontal="center"/>
      <protection locked="0"/>
    </xf>
    <xf numFmtId="168" fontId="12" fillId="25" borderId="0" xfId="0" applyNumberFormat="1" applyFont="1" applyFill="1" applyAlignment="1" applyProtection="1">
      <alignment horizontal="right" vertical="center"/>
      <protection hidden="1"/>
    </xf>
    <xf numFmtId="164" fontId="14" fillId="26" borderId="4" xfId="0" applyFont="1" applyFill="1" applyBorder="1" applyAlignment="1" applyProtection="1">
      <alignment horizontal="right"/>
      <protection locked="0"/>
    </xf>
    <xf numFmtId="167" fontId="15" fillId="26" borderId="5" xfId="0" applyNumberFormat="1" applyFont="1" applyFill="1" applyBorder="1" applyAlignment="1" applyProtection="1">
      <alignment horizontal="center"/>
      <protection locked="0"/>
    </xf>
    <xf numFmtId="164" fontId="14" fillId="26" borderId="6" xfId="0" applyFont="1" applyFill="1" applyBorder="1" applyProtection="1">
      <protection locked="0"/>
    </xf>
    <xf numFmtId="168" fontId="14" fillId="26" borderId="5" xfId="0" applyNumberFormat="1" applyFont="1" applyFill="1" applyBorder="1" applyAlignment="1" applyProtection="1">
      <alignment horizontal="right" vertical="center"/>
      <protection hidden="1"/>
    </xf>
    <xf numFmtId="164" fontId="11" fillId="0" borderId="10" xfId="0" applyFont="1" applyBorder="1" applyAlignment="1" applyProtection="1">
      <alignment horizontal="right"/>
      <protection locked="0"/>
    </xf>
    <xf numFmtId="164" fontId="11" fillId="0" borderId="11" xfId="0" applyFont="1" applyBorder="1" applyProtection="1">
      <protection locked="0"/>
    </xf>
    <xf numFmtId="164" fontId="14" fillId="26" borderId="10" xfId="0" applyFont="1" applyFill="1" applyBorder="1" applyAlignment="1" applyProtection="1">
      <alignment horizontal="right"/>
      <protection locked="0"/>
    </xf>
    <xf numFmtId="167" fontId="15" fillId="26" borderId="0" xfId="0" applyNumberFormat="1" applyFont="1" applyFill="1" applyAlignment="1" applyProtection="1">
      <alignment horizontal="center"/>
      <protection locked="0"/>
    </xf>
    <xf numFmtId="164" fontId="14" fillId="26" borderId="11" xfId="0" applyFont="1" applyFill="1" applyBorder="1" applyProtection="1">
      <protection locked="0"/>
    </xf>
    <xf numFmtId="168" fontId="14" fillId="26" borderId="0" xfId="0" applyNumberFormat="1" applyFont="1" applyFill="1" applyAlignment="1" applyProtection="1">
      <alignment horizontal="right" vertical="center"/>
      <protection hidden="1"/>
    </xf>
    <xf numFmtId="164" fontId="11" fillId="0" borderId="16" xfId="0" applyFont="1" applyBorder="1" applyAlignment="1" applyProtection="1">
      <alignment horizontal="right"/>
      <protection locked="0"/>
    </xf>
    <xf numFmtId="164" fontId="11" fillId="0" borderId="17" xfId="0" applyFont="1" applyBorder="1" applyProtection="1">
      <protection locked="0"/>
    </xf>
    <xf numFmtId="164" fontId="14" fillId="27" borderId="4" xfId="0" applyFont="1" applyFill="1" applyBorder="1" applyAlignment="1" applyProtection="1">
      <alignment horizontal="right"/>
      <protection locked="0"/>
    </xf>
    <xf numFmtId="167" fontId="15" fillId="27" borderId="5" xfId="0" applyNumberFormat="1" applyFont="1" applyFill="1" applyBorder="1" applyAlignment="1" applyProtection="1">
      <alignment horizontal="center"/>
      <protection locked="0"/>
    </xf>
    <xf numFmtId="164" fontId="14" fillId="27" borderId="6" xfId="0" applyFont="1" applyFill="1" applyBorder="1" applyProtection="1">
      <protection locked="0"/>
    </xf>
    <xf numFmtId="168" fontId="14" fillId="27" borderId="5" xfId="0" applyNumberFormat="1" applyFont="1" applyFill="1" applyBorder="1" applyAlignment="1" applyProtection="1">
      <alignment horizontal="right" vertical="center"/>
      <protection hidden="1"/>
    </xf>
    <xf numFmtId="164" fontId="14" fillId="28" borderId="1" xfId="0" applyFont="1" applyFill="1" applyBorder="1" applyAlignment="1" applyProtection="1">
      <alignment horizontal="right"/>
      <protection locked="0"/>
    </xf>
    <xf numFmtId="167" fontId="15" fillId="28" borderId="3" xfId="0" applyNumberFormat="1" applyFont="1" applyFill="1" applyBorder="1" applyAlignment="1" applyProtection="1">
      <alignment horizontal="center"/>
      <protection locked="0"/>
    </xf>
    <xf numFmtId="164" fontId="14" fillId="28" borderId="2" xfId="0" applyFont="1" applyFill="1" applyBorder="1" applyProtection="1">
      <protection locked="0"/>
    </xf>
    <xf numFmtId="164" fontId="14" fillId="29" borderId="1" xfId="0" applyFont="1" applyFill="1" applyBorder="1" applyAlignment="1" applyProtection="1">
      <alignment horizontal="right"/>
      <protection locked="0"/>
    </xf>
    <xf numFmtId="167" fontId="16" fillId="3" borderId="5" xfId="0" applyNumberFormat="1" applyFont="1" applyFill="1" applyBorder="1" applyAlignment="1" applyProtection="1">
      <alignment horizontal="center"/>
      <protection locked="0"/>
    </xf>
    <xf numFmtId="167" fontId="16" fillId="3" borderId="0" xfId="0" applyNumberFormat="1" applyFont="1" applyFill="1" applyAlignment="1" applyProtection="1">
      <alignment horizontal="center"/>
      <protection locked="0"/>
    </xf>
    <xf numFmtId="164" fontId="11" fillId="3" borderId="11" xfId="0" applyFont="1" applyFill="1" applyBorder="1" applyAlignment="1" applyProtection="1">
      <alignment horizontal="left" vertical="center"/>
      <protection hidden="1"/>
    </xf>
    <xf numFmtId="168" fontId="11" fillId="3" borderId="0" xfId="0" applyNumberFormat="1" applyFont="1" applyFill="1" applyAlignment="1" applyProtection="1">
      <alignment horizontal="right" vertical="center"/>
      <protection hidden="1"/>
    </xf>
    <xf numFmtId="164" fontId="14" fillId="11" borderId="4" xfId="0" applyFont="1" applyFill="1" applyBorder="1" applyAlignment="1" applyProtection="1">
      <alignment horizontal="right" vertical="center"/>
      <protection hidden="1"/>
    </xf>
    <xf numFmtId="167" fontId="15" fillId="11" borderId="5" xfId="0" applyNumberFormat="1" applyFont="1" applyFill="1" applyBorder="1" applyAlignment="1" applyProtection="1">
      <alignment horizontal="center"/>
      <protection locked="0"/>
    </xf>
    <xf numFmtId="164" fontId="14" fillId="11" borderId="6" xfId="0" applyFont="1" applyFill="1" applyBorder="1" applyAlignment="1" applyProtection="1">
      <alignment horizontal="left" vertical="center"/>
      <protection hidden="1"/>
    </xf>
    <xf numFmtId="168" fontId="14" fillId="11" borderId="5" xfId="0" applyNumberFormat="1" applyFont="1" applyFill="1" applyBorder="1" applyAlignment="1" applyProtection="1">
      <alignment horizontal="right" vertical="center"/>
      <protection hidden="1"/>
    </xf>
    <xf numFmtId="164" fontId="14" fillId="11" borderId="10" xfId="0" applyFont="1" applyFill="1" applyBorder="1" applyAlignment="1" applyProtection="1">
      <alignment horizontal="right" vertical="center"/>
      <protection hidden="1"/>
    </xf>
    <xf numFmtId="167" fontId="15" fillId="11" borderId="0" xfId="0" applyNumberFormat="1" applyFont="1" applyFill="1" applyAlignment="1" applyProtection="1">
      <alignment horizontal="center"/>
      <protection locked="0"/>
    </xf>
    <xf numFmtId="164" fontId="14" fillId="11" borderId="11" xfId="0" applyFont="1" applyFill="1" applyBorder="1" applyAlignment="1" applyProtection="1">
      <alignment horizontal="left" vertical="center"/>
      <protection hidden="1"/>
    </xf>
    <xf numFmtId="168" fontId="14" fillId="11" borderId="0" xfId="0" applyNumberFormat="1" applyFont="1" applyFill="1" applyAlignment="1" applyProtection="1">
      <alignment horizontal="right" vertical="center"/>
      <protection hidden="1"/>
    </xf>
    <xf numFmtId="164" fontId="11" fillId="0" borderId="16" xfId="0" applyFont="1" applyBorder="1" applyAlignment="1" applyProtection="1">
      <alignment horizontal="left" vertical="center"/>
      <protection hidden="1"/>
    </xf>
    <xf numFmtId="164" fontId="12" fillId="12" borderId="4" xfId="0" applyFont="1" applyFill="1" applyBorder="1" applyAlignment="1" applyProtection="1">
      <alignment horizontal="right" vertical="center"/>
      <protection hidden="1"/>
    </xf>
    <xf numFmtId="167" fontId="17" fillId="12" borderId="5" xfId="0" applyNumberFormat="1" applyFont="1" applyFill="1" applyBorder="1" applyAlignment="1" applyProtection="1">
      <alignment horizontal="center"/>
      <protection locked="0"/>
    </xf>
    <xf numFmtId="164" fontId="12" fillId="12" borderId="6" xfId="0" applyFont="1" applyFill="1" applyBorder="1" applyAlignment="1" applyProtection="1">
      <alignment horizontal="left" vertical="center"/>
      <protection hidden="1"/>
    </xf>
    <xf numFmtId="168" fontId="12" fillId="12" borderId="5" xfId="0" applyNumberFormat="1" applyFont="1" applyFill="1" applyBorder="1" applyAlignment="1" applyProtection="1">
      <alignment horizontal="right" vertical="center"/>
      <protection hidden="1"/>
    </xf>
    <xf numFmtId="164" fontId="12" fillId="12" borderId="10" xfId="0" applyFont="1" applyFill="1" applyBorder="1" applyAlignment="1" applyProtection="1">
      <alignment horizontal="right" vertical="center"/>
      <protection hidden="1"/>
    </xf>
    <xf numFmtId="167" fontId="17" fillId="12" borderId="0" xfId="0" applyNumberFormat="1" applyFont="1" applyFill="1" applyAlignment="1" applyProtection="1">
      <alignment horizontal="center"/>
      <protection locked="0"/>
    </xf>
    <xf numFmtId="164" fontId="12" fillId="12" borderId="11" xfId="0" applyFont="1" applyFill="1" applyBorder="1" applyAlignment="1" applyProtection="1">
      <alignment horizontal="left" vertical="center"/>
      <protection hidden="1"/>
    </xf>
    <xf numFmtId="168" fontId="12" fillId="12" borderId="0" xfId="0" applyNumberFormat="1" applyFont="1" applyFill="1" applyAlignment="1" applyProtection="1">
      <alignment horizontal="right" vertical="center"/>
      <protection hidden="1"/>
    </xf>
    <xf numFmtId="164" fontId="14" fillId="13" borderId="4" xfId="0" applyFont="1" applyFill="1" applyBorder="1" applyAlignment="1" applyProtection="1">
      <alignment horizontal="right" vertical="center"/>
      <protection hidden="1"/>
    </xf>
    <xf numFmtId="167" fontId="15" fillId="13" borderId="5" xfId="0" applyNumberFormat="1" applyFont="1" applyFill="1" applyBorder="1" applyAlignment="1" applyProtection="1">
      <alignment horizontal="center"/>
      <protection locked="0"/>
    </xf>
    <xf numFmtId="164" fontId="14" fillId="13" borderId="6" xfId="0" applyFont="1" applyFill="1" applyBorder="1" applyAlignment="1" applyProtection="1">
      <alignment horizontal="left" vertical="center"/>
      <protection hidden="1"/>
    </xf>
    <xf numFmtId="168" fontId="14" fillId="13" borderId="5" xfId="0" applyNumberFormat="1" applyFont="1" applyFill="1" applyBorder="1" applyAlignment="1" applyProtection="1">
      <alignment horizontal="right" vertical="center"/>
      <protection hidden="1"/>
    </xf>
    <xf numFmtId="164" fontId="14" fillId="13" borderId="10" xfId="0" applyFont="1" applyFill="1" applyBorder="1" applyAlignment="1" applyProtection="1">
      <alignment horizontal="right" vertical="center"/>
      <protection hidden="1"/>
    </xf>
    <xf numFmtId="167" fontId="15" fillId="13" borderId="0" xfId="0" applyNumberFormat="1" applyFont="1" applyFill="1" applyAlignment="1" applyProtection="1">
      <alignment horizontal="center"/>
      <protection locked="0"/>
    </xf>
    <xf numFmtId="164" fontId="14" fillId="13" borderId="11" xfId="0" applyFont="1" applyFill="1" applyBorder="1" applyAlignment="1" applyProtection="1">
      <alignment horizontal="left" vertical="center"/>
      <protection hidden="1"/>
    </xf>
    <xf numFmtId="168" fontId="14" fillId="13" borderId="0" xfId="0" applyNumberFormat="1" applyFont="1" applyFill="1" applyAlignment="1" applyProtection="1">
      <alignment horizontal="right" vertical="center"/>
      <protection hidden="1"/>
    </xf>
    <xf numFmtId="166" fontId="20" fillId="0" borderId="0" xfId="0" applyNumberFormat="1" applyFont="1" applyAlignment="1" applyProtection="1">
      <alignment textRotation="180"/>
      <protection hidden="1"/>
    </xf>
    <xf numFmtId="166" fontId="11" fillId="0" borderId="0" xfId="0" applyNumberFormat="1" applyFont="1" applyAlignment="1" applyProtection="1">
      <alignment horizontal="center" vertical="top"/>
      <protection hidden="1"/>
    </xf>
    <xf numFmtId="164" fontId="1" fillId="0" borderId="0" xfId="0" applyFont="1" applyAlignment="1">
      <alignment horizontal="center"/>
    </xf>
    <xf numFmtId="164" fontId="16" fillId="0" borderId="11" xfId="0" applyFont="1" applyBorder="1"/>
    <xf numFmtId="164" fontId="11" fillId="0" borderId="0" xfId="0" applyFont="1"/>
    <xf numFmtId="14" fontId="11" fillId="0" borderId="0" xfId="0" applyNumberFormat="1" applyFont="1" applyAlignment="1">
      <alignment horizontal="right"/>
    </xf>
    <xf numFmtId="164" fontId="16" fillId="0" borderId="0" xfId="0" applyFont="1" applyAlignment="1">
      <alignment horizontal="right"/>
    </xf>
    <xf numFmtId="0" fontId="0" fillId="0" borderId="0" xfId="0" applyNumberFormat="1"/>
    <xf numFmtId="166" fontId="2" fillId="0" borderId="0" xfId="0" applyNumberFormat="1" applyFont="1"/>
    <xf numFmtId="164" fontId="2" fillId="0" borderId="0" xfId="0" applyFont="1"/>
    <xf numFmtId="164" fontId="0" fillId="0" borderId="0" xfId="0" applyAlignment="1">
      <alignment horizontal="center"/>
    </xf>
    <xf numFmtId="164" fontId="0" fillId="0" borderId="0" xfId="0" applyAlignment="1">
      <alignment horizontal="left"/>
    </xf>
    <xf numFmtId="164" fontId="1" fillId="0" borderId="0" xfId="0" applyFont="1"/>
    <xf numFmtId="164" fontId="16" fillId="0" borderId="0" xfId="0" applyFont="1"/>
    <xf numFmtId="166" fontId="19" fillId="0" borderId="0" xfId="0" applyNumberFormat="1" applyFont="1"/>
    <xf numFmtId="166" fontId="0" fillId="0" borderId="0" xfId="0" applyNumberFormat="1"/>
    <xf numFmtId="164" fontId="16" fillId="0" borderId="0" xfId="0" applyFont="1" applyAlignment="1">
      <alignment horizontal="center"/>
    </xf>
    <xf numFmtId="164" fontId="2" fillId="0" borderId="0" xfId="0" applyFont="1" applyAlignment="1">
      <alignment horizontal="center"/>
    </xf>
    <xf numFmtId="164" fontId="4" fillId="2" borderId="0" xfId="0" applyFont="1" applyFill="1" applyAlignment="1">
      <alignment horizontal="center" textRotation="90"/>
    </xf>
    <xf numFmtId="164" fontId="0" fillId="2" borderId="0" xfId="0" applyFill="1" applyAlignment="1">
      <alignment horizontal="center"/>
    </xf>
    <xf numFmtId="164" fontId="0" fillId="2" borderId="0" xfId="0" applyFill="1"/>
    <xf numFmtId="164" fontId="0" fillId="2" borderId="0" xfId="0" applyFill="1" applyAlignment="1">
      <alignment horizontal="left"/>
    </xf>
    <xf numFmtId="166" fontId="16" fillId="0" borderId="0" xfId="0" applyNumberFormat="1" applyFont="1"/>
    <xf numFmtId="164" fontId="4" fillId="2" borderId="0" xfId="0" applyFont="1" applyFill="1" applyAlignment="1">
      <alignment horizontal="left"/>
    </xf>
    <xf numFmtId="164" fontId="1" fillId="2" borderId="0" xfId="0" applyFont="1" applyFill="1" applyAlignment="1">
      <alignment horizontal="left"/>
    </xf>
    <xf numFmtId="164" fontId="4" fillId="2" borderId="0" xfId="0" applyFont="1" applyFill="1"/>
    <xf numFmtId="164" fontId="3" fillId="0" borderId="0" xfId="0" applyFont="1"/>
    <xf numFmtId="164" fontId="3" fillId="0" borderId="0" xfId="0" applyFont="1" applyAlignment="1">
      <alignment horizontal="center"/>
    </xf>
    <xf numFmtId="167" fontId="11" fillId="0" borderId="1" xfId="0" applyNumberFormat="1" applyFont="1" applyBorder="1" applyAlignment="1">
      <alignment horizontal="left" textRotation="180"/>
    </xf>
    <xf numFmtId="164" fontId="16" fillId="0" borderId="2" xfId="0" applyFont="1" applyBorder="1" applyAlignment="1">
      <alignment horizontal="center" textRotation="180"/>
    </xf>
    <xf numFmtId="164" fontId="16" fillId="0" borderId="1" xfId="0" applyFont="1" applyBorder="1" applyAlignment="1">
      <alignment horizontal="right" textRotation="180"/>
    </xf>
    <xf numFmtId="167" fontId="16" fillId="0" borderId="3" xfId="0" applyNumberFormat="1" applyFont="1" applyBorder="1" applyAlignment="1">
      <alignment horizontal="center" textRotation="180"/>
    </xf>
    <xf numFmtId="164" fontId="16" fillId="0" borderId="2" xfId="0" applyFont="1" applyBorder="1" applyAlignment="1">
      <alignment horizontal="left" textRotation="180"/>
    </xf>
    <xf numFmtId="164" fontId="16" fillId="0" borderId="1" xfId="0" applyFont="1" applyBorder="1" applyAlignment="1">
      <alignment horizontal="center" textRotation="180"/>
    </xf>
    <xf numFmtId="168" fontId="16" fillId="0" borderId="3" xfId="0" applyNumberFormat="1" applyFont="1" applyBorder="1" applyAlignment="1">
      <alignment horizontal="center" textRotation="180"/>
    </xf>
    <xf numFmtId="164" fontId="16" fillId="0" borderId="3" xfId="0" applyFont="1" applyBorder="1" applyAlignment="1">
      <alignment horizontal="center" textRotation="180"/>
    </xf>
    <xf numFmtId="169" fontId="16" fillId="0" borderId="2" xfId="0" applyNumberFormat="1" applyFont="1" applyBorder="1" applyAlignment="1">
      <alignment horizontal="left" textRotation="180"/>
    </xf>
    <xf numFmtId="166" fontId="16" fillId="0" borderId="3" xfId="0" applyNumberFormat="1" applyFont="1" applyBorder="1" applyAlignment="1">
      <alignment horizontal="center" textRotation="180"/>
    </xf>
    <xf numFmtId="164" fontId="3" fillId="0" borderId="0" xfId="0" applyFont="1" applyAlignment="1">
      <alignment horizontal="center" textRotation="180"/>
    </xf>
    <xf numFmtId="164" fontId="3" fillId="0" borderId="0" xfId="0" applyFont="1" applyAlignment="1">
      <alignment horizontal="left" textRotation="180"/>
    </xf>
    <xf numFmtId="164" fontId="4" fillId="2" borderId="0" xfId="0" applyFont="1" applyFill="1" applyAlignment="1">
      <alignment horizontal="center" textRotation="180"/>
    </xf>
    <xf numFmtId="164" fontId="2" fillId="2" borderId="0" xfId="0" applyFont="1" applyFill="1" applyAlignment="1">
      <alignment horizontal="center" textRotation="180"/>
    </xf>
    <xf numFmtId="164" fontId="0" fillId="2" borderId="0" xfId="0" applyFill="1" applyAlignment="1">
      <alignment horizontal="center" textRotation="180"/>
    </xf>
    <xf numFmtId="164" fontId="4" fillId="2" borderId="0" xfId="0" applyFont="1" applyFill="1" applyAlignment="1">
      <alignment horizontal="center"/>
    </xf>
    <xf numFmtId="167" fontId="11" fillId="3" borderId="4" xfId="0" applyNumberFormat="1" applyFont="1" applyFill="1" applyBorder="1" applyAlignment="1">
      <alignment horizontal="center"/>
    </xf>
    <xf numFmtId="164" fontId="11" fillId="3" borderId="5" xfId="0" applyFont="1" applyFill="1" applyBorder="1" applyAlignment="1">
      <alignment horizontal="center"/>
    </xf>
    <xf numFmtId="164" fontId="11" fillId="3" borderId="4" xfId="0" applyFont="1" applyFill="1" applyBorder="1" applyAlignment="1">
      <alignment horizontal="right"/>
    </xf>
    <xf numFmtId="164" fontId="11" fillId="3" borderId="6" xfId="0" applyFont="1" applyFill="1" applyBorder="1"/>
    <xf numFmtId="164" fontId="11" fillId="3" borderId="4" xfId="0" applyFont="1" applyFill="1" applyBorder="1"/>
    <xf numFmtId="168" fontId="11" fillId="3" borderId="5" xfId="0" applyNumberFormat="1" applyFont="1" applyFill="1" applyBorder="1" applyAlignment="1" applyProtection="1">
      <alignment horizontal="right" vertical="center"/>
      <protection hidden="1"/>
    </xf>
    <xf numFmtId="170" fontId="11" fillId="3" borderId="5" xfId="0" applyNumberFormat="1" applyFont="1" applyFill="1" applyBorder="1"/>
    <xf numFmtId="169" fontId="11" fillId="3" borderId="6" xfId="0" applyNumberFormat="1" applyFont="1" applyFill="1" applyBorder="1" applyAlignment="1">
      <alignment horizontal="center"/>
    </xf>
    <xf numFmtId="166" fontId="11" fillId="3" borderId="5" xfId="0" applyNumberFormat="1" applyFont="1" applyFill="1" applyBorder="1"/>
    <xf numFmtId="164" fontId="11" fillId="3" borderId="5" xfId="0" applyFont="1" applyFill="1" applyBorder="1"/>
    <xf numFmtId="164" fontId="16" fillId="3" borderId="6" xfId="0" applyFont="1" applyFill="1" applyBorder="1" applyAlignment="1">
      <alignment horizontal="center"/>
    </xf>
    <xf numFmtId="166" fontId="11" fillId="0" borderId="0" xfId="0" applyNumberFormat="1" applyFont="1" applyAlignment="1">
      <alignment horizontal="center"/>
    </xf>
    <xf numFmtId="166" fontId="4" fillId="2" borderId="0" xfId="0" applyNumberFormat="1" applyFont="1" applyFill="1" applyAlignment="1">
      <alignment horizontal="center"/>
    </xf>
    <xf numFmtId="166" fontId="2" fillId="4" borderId="7" xfId="0" applyNumberFormat="1" applyFont="1" applyFill="1" applyBorder="1" applyAlignment="1">
      <alignment horizontal="center"/>
    </xf>
    <xf numFmtId="166" fontId="2" fillId="4" borderId="0" xfId="0" applyNumberFormat="1" applyFont="1" applyFill="1" applyAlignment="1">
      <alignment horizontal="center"/>
    </xf>
    <xf numFmtId="166" fontId="0" fillId="5" borderId="7" xfId="0" applyNumberFormat="1" applyFill="1" applyBorder="1" applyAlignment="1">
      <alignment horizontal="center"/>
    </xf>
    <xf numFmtId="166" fontId="0" fillId="5" borderId="0" xfId="0" applyNumberFormat="1" applyFill="1" applyAlignment="1">
      <alignment horizontal="center"/>
    </xf>
    <xf numFmtId="166" fontId="0" fillId="6" borderId="7" xfId="0" applyNumberFormat="1" applyFill="1" applyBorder="1" applyAlignment="1">
      <alignment horizontal="center"/>
    </xf>
    <xf numFmtId="166" fontId="0" fillId="6" borderId="0" xfId="0" applyNumberFormat="1" applyFill="1" applyAlignment="1">
      <alignment horizontal="center"/>
    </xf>
    <xf numFmtId="166" fontId="0" fillId="2" borderId="0" xfId="0" applyNumberFormat="1" applyFill="1"/>
    <xf numFmtId="166" fontId="0" fillId="4" borderId="7" xfId="0" applyNumberFormat="1" applyFill="1" applyBorder="1" applyAlignment="1">
      <alignment horizontal="center"/>
    </xf>
    <xf numFmtId="166" fontId="0" fillId="7" borderId="7" xfId="0" applyNumberFormat="1" applyFill="1" applyBorder="1" applyAlignment="1">
      <alignment horizontal="center"/>
    </xf>
    <xf numFmtId="166" fontId="4" fillId="0" borderId="7" xfId="0" applyNumberFormat="1" applyFont="1" applyBorder="1" applyAlignment="1">
      <alignment horizontal="center"/>
    </xf>
    <xf numFmtId="166" fontId="0" fillId="8" borderId="0" xfId="0" applyNumberFormat="1" applyFill="1"/>
    <xf numFmtId="166" fontId="3" fillId="0" borderId="7" xfId="0" applyNumberFormat="1" applyFont="1" applyBorder="1" applyAlignment="1">
      <alignment horizontal="center"/>
    </xf>
    <xf numFmtId="166" fontId="0" fillId="0" borderId="7" xfId="0" applyNumberFormat="1" applyBorder="1" applyAlignment="1">
      <alignment horizontal="left"/>
    </xf>
    <xf numFmtId="166" fontId="0" fillId="0" borderId="7" xfId="0" applyNumberFormat="1" applyBorder="1" applyAlignment="1">
      <alignment horizontal="center"/>
    </xf>
    <xf numFmtId="166" fontId="0" fillId="9" borderId="0" xfId="0" applyNumberFormat="1" applyFill="1"/>
    <xf numFmtId="166" fontId="1" fillId="10" borderId="8" xfId="0" applyNumberFormat="1" applyFont="1" applyFill="1" applyBorder="1"/>
    <xf numFmtId="166" fontId="3" fillId="0" borderId="0" xfId="0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166" fontId="0" fillId="2" borderId="0" xfId="0" applyNumberFormat="1" applyFill="1" applyAlignment="1">
      <alignment horizontal="right"/>
    </xf>
    <xf numFmtId="166" fontId="0" fillId="0" borderId="0" xfId="0" applyNumberFormat="1" applyAlignment="1">
      <alignment horizontal="right"/>
    </xf>
    <xf numFmtId="166" fontId="3" fillId="3" borderId="1" xfId="0" applyNumberFormat="1" applyFont="1" applyFill="1" applyBorder="1" applyAlignment="1">
      <alignment horizontal="center" vertical="center"/>
    </xf>
    <xf numFmtId="166" fontId="3" fillId="3" borderId="1" xfId="0" applyNumberFormat="1" applyFont="1" applyFill="1" applyBorder="1" applyAlignment="1">
      <alignment horizontal="left" vertical="center"/>
    </xf>
    <xf numFmtId="166" fontId="1" fillId="3" borderId="2" xfId="0" applyNumberFormat="1" applyFont="1" applyFill="1" applyBorder="1" applyAlignment="1">
      <alignment horizontal="left" vertical="center"/>
    </xf>
    <xf numFmtId="166" fontId="3" fillId="3" borderId="9" xfId="0" applyNumberFormat="1" applyFont="1" applyFill="1" applyBorder="1" applyAlignment="1">
      <alignment horizontal="center" vertical="center"/>
    </xf>
    <xf numFmtId="167" fontId="11" fillId="0" borderId="10" xfId="0" applyNumberFormat="1" applyFont="1" applyBorder="1" applyAlignment="1">
      <alignment horizontal="center"/>
    </xf>
    <xf numFmtId="164" fontId="11" fillId="0" borderId="11" xfId="0" applyFont="1" applyBorder="1" applyAlignment="1">
      <alignment horizontal="center"/>
    </xf>
    <xf numFmtId="167" fontId="16" fillId="0" borderId="0" xfId="0" applyNumberFormat="1" applyFont="1" applyAlignment="1">
      <alignment horizontal="center"/>
    </xf>
    <xf numFmtId="170" fontId="11" fillId="0" borderId="0" xfId="0" applyNumberFormat="1" applyFont="1"/>
    <xf numFmtId="169" fontId="11" fillId="0" borderId="11" xfId="0" applyNumberFormat="1" applyFont="1" applyBorder="1" applyAlignment="1">
      <alignment horizontal="center"/>
    </xf>
    <xf numFmtId="164" fontId="11" fillId="0" borderId="10" xfId="0" applyFont="1" applyBorder="1"/>
    <xf numFmtId="166" fontId="11" fillId="0" borderId="0" xfId="0" applyNumberFormat="1" applyFont="1"/>
    <xf numFmtId="164" fontId="16" fillId="0" borderId="11" xfId="0" applyFont="1" applyBorder="1" applyAlignment="1">
      <alignment horizontal="center"/>
    </xf>
    <xf numFmtId="166" fontId="0" fillId="4" borderId="12" xfId="0" applyNumberFormat="1" applyFill="1" applyBorder="1" applyAlignment="1">
      <alignment horizontal="center"/>
    </xf>
    <xf numFmtId="166" fontId="0" fillId="5" borderId="12" xfId="0" applyNumberFormat="1" applyFill="1" applyBorder="1" applyAlignment="1">
      <alignment horizontal="center"/>
    </xf>
    <xf numFmtId="166" fontId="0" fillId="6" borderId="12" xfId="0" applyNumberFormat="1" applyFill="1" applyBorder="1" applyAlignment="1">
      <alignment horizontal="center"/>
    </xf>
    <xf numFmtId="166" fontId="0" fillId="7" borderId="12" xfId="0" applyNumberFormat="1" applyFill="1" applyBorder="1" applyAlignment="1">
      <alignment horizontal="center"/>
    </xf>
    <xf numFmtId="166" fontId="4" fillId="0" borderId="12" xfId="0" applyNumberFormat="1" applyFont="1" applyBorder="1" applyAlignment="1">
      <alignment horizontal="center"/>
    </xf>
    <xf numFmtId="166" fontId="3" fillId="0" borderId="12" xfId="0" applyNumberFormat="1" applyFont="1" applyBorder="1" applyAlignment="1">
      <alignment horizontal="center"/>
    </xf>
    <xf numFmtId="166" fontId="0" fillId="0" borderId="12" xfId="0" applyNumberFormat="1" applyBorder="1" applyAlignment="1">
      <alignment horizontal="left"/>
    </xf>
    <xf numFmtId="166" fontId="0" fillId="0" borderId="12" xfId="0" applyNumberFormat="1" applyBorder="1" applyAlignment="1">
      <alignment horizontal="center"/>
    </xf>
    <xf numFmtId="166" fontId="1" fillId="10" borderId="13" xfId="0" applyNumberFormat="1" applyFont="1" applyFill="1" applyBorder="1"/>
    <xf numFmtId="167" fontId="11" fillId="3" borderId="10" xfId="0" applyNumberFormat="1" applyFont="1" applyFill="1" applyBorder="1" applyAlignment="1">
      <alignment horizontal="center"/>
    </xf>
    <xf numFmtId="164" fontId="11" fillId="3" borderId="11" xfId="0" applyFont="1" applyFill="1" applyBorder="1" applyAlignment="1">
      <alignment horizontal="center"/>
    </xf>
    <xf numFmtId="164" fontId="11" fillId="3" borderId="0" xfId="0" applyFont="1" applyFill="1"/>
    <xf numFmtId="170" fontId="11" fillId="3" borderId="0" xfId="0" applyNumberFormat="1" applyFont="1" applyFill="1"/>
    <xf numFmtId="169" fontId="11" fillId="3" borderId="11" xfId="0" applyNumberFormat="1" applyFont="1" applyFill="1" applyBorder="1" applyAlignment="1">
      <alignment horizontal="center"/>
    </xf>
    <xf numFmtId="164" fontId="11" fillId="3" borderId="10" xfId="0" applyFont="1" applyFill="1" applyBorder="1"/>
    <xf numFmtId="166" fontId="11" fillId="3" borderId="0" xfId="0" applyNumberFormat="1" applyFont="1" applyFill="1"/>
    <xf numFmtId="164" fontId="16" fillId="3" borderId="11" xfId="0" applyFont="1" applyFill="1" applyBorder="1" applyAlignment="1">
      <alignment horizontal="center"/>
    </xf>
    <xf numFmtId="166" fontId="1" fillId="0" borderId="0" xfId="0" applyNumberFormat="1" applyFont="1"/>
    <xf numFmtId="166" fontId="2" fillId="4" borderId="12" xfId="0" applyNumberFormat="1" applyFont="1" applyFill="1" applyBorder="1" applyAlignment="1">
      <alignment horizontal="center"/>
    </xf>
    <xf numFmtId="166" fontId="0" fillId="0" borderId="0" xfId="0" applyNumberFormat="1" applyAlignment="1">
      <alignment horizontal="left"/>
    </xf>
    <xf numFmtId="166" fontId="3" fillId="10" borderId="14" xfId="0" applyNumberFormat="1" applyFont="1" applyFill="1" applyBorder="1"/>
    <xf numFmtId="166" fontId="3" fillId="10" borderId="12" xfId="0" applyNumberFormat="1" applyFont="1" applyFill="1" applyBorder="1"/>
    <xf numFmtId="166" fontId="3" fillId="10" borderId="15" xfId="0" applyNumberFormat="1" applyFont="1" applyFill="1" applyBorder="1"/>
    <xf numFmtId="166" fontId="3" fillId="0" borderId="0" xfId="0" applyNumberFormat="1" applyFont="1"/>
    <xf numFmtId="167" fontId="11" fillId="0" borderId="16" xfId="0" applyNumberFormat="1" applyFont="1" applyBorder="1" applyAlignment="1">
      <alignment horizontal="center"/>
    </xf>
    <xf numFmtId="164" fontId="11" fillId="0" borderId="17" xfId="0" applyFont="1" applyBorder="1" applyAlignment="1">
      <alignment horizontal="center"/>
    </xf>
    <xf numFmtId="164" fontId="11" fillId="0" borderId="18" xfId="0" applyFont="1" applyBorder="1"/>
    <xf numFmtId="170" fontId="11" fillId="0" borderId="18" xfId="0" applyNumberFormat="1" applyFont="1" applyBorder="1"/>
    <xf numFmtId="169" fontId="11" fillId="0" borderId="17" xfId="0" applyNumberFormat="1" applyFont="1" applyBorder="1" applyAlignment="1">
      <alignment horizontal="center"/>
    </xf>
    <xf numFmtId="164" fontId="11" fillId="0" borderId="16" xfId="0" applyFont="1" applyBorder="1"/>
    <xf numFmtId="166" fontId="11" fillId="0" borderId="18" xfId="0" applyNumberFormat="1" applyFont="1" applyBorder="1"/>
    <xf numFmtId="164" fontId="16" fillId="0" borderId="17" xfId="0" applyFont="1" applyBorder="1" applyAlignment="1">
      <alignment horizontal="center"/>
    </xf>
    <xf numFmtId="166" fontId="0" fillId="8" borderId="0" xfId="0" applyNumberFormat="1" applyFill="1" applyAlignment="1">
      <alignment horizontal="left"/>
    </xf>
    <xf numFmtId="166" fontId="0" fillId="8" borderId="0" xfId="0" applyNumberFormat="1" applyFill="1" applyAlignment="1">
      <alignment horizontal="center"/>
    </xf>
    <xf numFmtId="166" fontId="0" fillId="2" borderId="0" xfId="0" applyNumberFormat="1" applyFill="1" applyAlignment="1">
      <alignment horizontal="center"/>
    </xf>
    <xf numFmtId="166" fontId="5" fillId="2" borderId="0" xfId="0" applyNumberFormat="1" applyFont="1" applyFill="1" applyAlignment="1">
      <alignment horizontal="center"/>
    </xf>
    <xf numFmtId="166" fontId="3" fillId="2" borderId="0" xfId="0" applyNumberFormat="1" applyFont="1" applyFill="1" applyAlignment="1">
      <alignment horizontal="center"/>
    </xf>
    <xf numFmtId="166" fontId="1" fillId="2" borderId="0" xfId="0" quotePrefix="1" applyNumberFormat="1" applyFont="1" applyFill="1"/>
    <xf numFmtId="166" fontId="0" fillId="2" borderId="0" xfId="0" applyNumberFormat="1" applyFill="1" applyAlignment="1">
      <alignment horizontal="left"/>
    </xf>
    <xf numFmtId="166" fontId="1" fillId="2" borderId="0" xfId="0" applyNumberFormat="1" applyFont="1" applyFill="1"/>
    <xf numFmtId="166" fontId="4" fillId="2" borderId="0" xfId="0" applyNumberFormat="1" applyFont="1" applyFill="1" applyAlignment="1">
      <alignment horizontal="center" textRotation="180"/>
    </xf>
    <xf numFmtId="166" fontId="2" fillId="2" borderId="0" xfId="0" applyNumberFormat="1" applyFont="1" applyFill="1" applyAlignment="1">
      <alignment horizontal="center" textRotation="180"/>
    </xf>
    <xf numFmtId="166" fontId="1" fillId="2" borderId="0" xfId="0" applyNumberFormat="1" applyFont="1" applyFill="1" applyAlignment="1">
      <alignment horizontal="center" textRotation="180"/>
    </xf>
    <xf numFmtId="166" fontId="0" fillId="2" borderId="0" xfId="0" applyNumberFormat="1" applyFill="1" applyAlignment="1">
      <alignment horizontal="center" textRotation="180"/>
    </xf>
    <xf numFmtId="166" fontId="1" fillId="2" borderId="0" xfId="0" applyNumberFormat="1" applyFont="1" applyFill="1" applyAlignment="1">
      <alignment horizontal="left"/>
    </xf>
    <xf numFmtId="167" fontId="14" fillId="11" borderId="4" xfId="0" applyNumberFormat="1" applyFont="1" applyFill="1" applyBorder="1" applyAlignment="1">
      <alignment horizontal="center"/>
    </xf>
    <xf numFmtId="164" fontId="14" fillId="11" borderId="6" xfId="0" applyFont="1" applyFill="1" applyBorder="1" applyAlignment="1">
      <alignment horizontal="center"/>
    </xf>
    <xf numFmtId="164" fontId="14" fillId="11" borderId="5" xfId="0" applyFont="1" applyFill="1" applyBorder="1"/>
    <xf numFmtId="170" fontId="14" fillId="11" borderId="5" xfId="0" applyNumberFormat="1" applyFont="1" applyFill="1" applyBorder="1"/>
    <xf numFmtId="169" fontId="14" fillId="11" borderId="6" xfId="0" applyNumberFormat="1" applyFont="1" applyFill="1" applyBorder="1" applyAlignment="1">
      <alignment horizontal="center"/>
    </xf>
    <xf numFmtId="164" fontId="14" fillId="11" borderId="4" xfId="0" applyFont="1" applyFill="1" applyBorder="1"/>
    <xf numFmtId="166" fontId="14" fillId="11" borderId="5" xfId="0" applyNumberFormat="1" applyFont="1" applyFill="1" applyBorder="1"/>
    <xf numFmtId="164" fontId="15" fillId="11" borderId="6" xfId="0" applyFont="1" applyFill="1" applyBorder="1" applyAlignment="1">
      <alignment horizontal="center"/>
    </xf>
    <xf numFmtId="166" fontId="1" fillId="4" borderId="0" xfId="0" applyNumberFormat="1" applyFont="1" applyFill="1" applyAlignment="1">
      <alignment horizontal="center"/>
    </xf>
    <xf numFmtId="166" fontId="6" fillId="11" borderId="1" xfId="0" applyNumberFormat="1" applyFont="1" applyFill="1" applyBorder="1" applyAlignment="1">
      <alignment horizontal="center" vertical="center"/>
    </xf>
    <xf numFmtId="166" fontId="6" fillId="11" borderId="1" xfId="0" applyNumberFormat="1" applyFont="1" applyFill="1" applyBorder="1" applyAlignment="1">
      <alignment horizontal="left" vertical="center"/>
    </xf>
    <xf numFmtId="166" fontId="7" fillId="11" borderId="2" xfId="0" applyNumberFormat="1" applyFont="1" applyFill="1" applyBorder="1" applyAlignment="1">
      <alignment horizontal="left" vertical="center"/>
    </xf>
    <xf numFmtId="166" fontId="6" fillId="11" borderId="9" xfId="0" applyNumberFormat="1" applyFont="1" applyFill="1" applyBorder="1" applyAlignment="1">
      <alignment horizontal="center" vertical="center"/>
    </xf>
    <xf numFmtId="166" fontId="1" fillId="4" borderId="7" xfId="0" applyNumberFormat="1" applyFont="1" applyFill="1" applyBorder="1" applyAlignment="1">
      <alignment horizontal="center"/>
    </xf>
    <xf numFmtId="167" fontId="14" fillId="11" borderId="10" xfId="0" applyNumberFormat="1" applyFont="1" applyFill="1" applyBorder="1" applyAlignment="1">
      <alignment horizontal="center"/>
    </xf>
    <xf numFmtId="164" fontId="14" fillId="11" borderId="11" xfId="0" applyFont="1" applyFill="1" applyBorder="1" applyAlignment="1">
      <alignment horizontal="center"/>
    </xf>
    <xf numFmtId="164" fontId="14" fillId="11" borderId="0" xfId="0" applyFont="1" applyFill="1"/>
    <xf numFmtId="170" fontId="14" fillId="11" borderId="0" xfId="0" applyNumberFormat="1" applyFont="1" applyFill="1"/>
    <xf numFmtId="169" fontId="14" fillId="11" borderId="11" xfId="0" applyNumberFormat="1" applyFont="1" applyFill="1" applyBorder="1" applyAlignment="1">
      <alignment horizontal="center"/>
    </xf>
    <xf numFmtId="164" fontId="14" fillId="11" borderId="10" xfId="0" applyFont="1" applyFill="1" applyBorder="1"/>
    <xf numFmtId="166" fontId="14" fillId="11" borderId="0" xfId="0" applyNumberFormat="1" applyFont="1" applyFill="1"/>
    <xf numFmtId="164" fontId="15" fillId="11" borderId="11" xfId="0" applyFont="1" applyFill="1" applyBorder="1" applyAlignment="1">
      <alignment horizontal="center"/>
    </xf>
    <xf numFmtId="166" fontId="1" fillId="2" borderId="0" xfId="0" applyNumberFormat="1" applyFont="1" applyFill="1" applyAlignment="1">
      <alignment horizontal="center"/>
    </xf>
    <xf numFmtId="166" fontId="4" fillId="2" borderId="0" xfId="0" applyNumberFormat="1" applyFont="1" applyFill="1" applyAlignment="1">
      <alignment horizontal="left" vertical="top"/>
    </xf>
    <xf numFmtId="167" fontId="12" fillId="12" borderId="4" xfId="0" applyNumberFormat="1" applyFont="1" applyFill="1" applyBorder="1" applyAlignment="1">
      <alignment horizontal="center"/>
    </xf>
    <xf numFmtId="164" fontId="12" fillId="12" borderId="6" xfId="0" applyFont="1" applyFill="1" applyBorder="1" applyAlignment="1">
      <alignment horizontal="center"/>
    </xf>
    <xf numFmtId="164" fontId="12" fillId="12" borderId="5" xfId="0" applyFont="1" applyFill="1" applyBorder="1"/>
    <xf numFmtId="170" fontId="12" fillId="12" borderId="5" xfId="0" applyNumberFormat="1" applyFont="1" applyFill="1" applyBorder="1"/>
    <xf numFmtId="169" fontId="12" fillId="12" borderId="6" xfId="0" applyNumberFormat="1" applyFont="1" applyFill="1" applyBorder="1" applyAlignment="1">
      <alignment horizontal="center"/>
    </xf>
    <xf numFmtId="164" fontId="12" fillId="12" borderId="4" xfId="0" applyFont="1" applyFill="1" applyBorder="1"/>
    <xf numFmtId="166" fontId="12" fillId="12" borderId="5" xfId="0" applyNumberFormat="1" applyFont="1" applyFill="1" applyBorder="1"/>
    <xf numFmtId="164" fontId="17" fillId="12" borderId="6" xfId="0" applyFont="1" applyFill="1" applyBorder="1" applyAlignment="1">
      <alignment horizontal="center"/>
    </xf>
    <xf numFmtId="166" fontId="8" fillId="12" borderId="1" xfId="0" applyNumberFormat="1" applyFont="1" applyFill="1" applyBorder="1" applyAlignment="1">
      <alignment horizontal="center" vertical="center"/>
    </xf>
    <xf numFmtId="166" fontId="8" fillId="12" borderId="1" xfId="0" applyNumberFormat="1" applyFont="1" applyFill="1" applyBorder="1" applyAlignment="1">
      <alignment horizontal="left" vertical="center"/>
    </xf>
    <xf numFmtId="166" fontId="9" fillId="12" borderId="2" xfId="0" applyNumberFormat="1" applyFont="1" applyFill="1" applyBorder="1" applyAlignment="1">
      <alignment horizontal="left" vertical="center"/>
    </xf>
    <xf numFmtId="166" fontId="8" fillId="12" borderId="9" xfId="0" applyNumberFormat="1" applyFont="1" applyFill="1" applyBorder="1" applyAlignment="1">
      <alignment horizontal="center" vertical="center"/>
    </xf>
    <xf numFmtId="167" fontId="12" fillId="12" borderId="10" xfId="0" applyNumberFormat="1" applyFont="1" applyFill="1" applyBorder="1" applyAlignment="1">
      <alignment horizontal="center"/>
    </xf>
    <xf numFmtId="164" fontId="12" fillId="12" borderId="11" xfId="0" applyFont="1" applyFill="1" applyBorder="1" applyAlignment="1">
      <alignment horizontal="center"/>
    </xf>
    <xf numFmtId="164" fontId="12" fillId="12" borderId="0" xfId="0" applyFont="1" applyFill="1"/>
    <xf numFmtId="170" fontId="12" fillId="12" borderId="0" xfId="0" applyNumberFormat="1" applyFont="1" applyFill="1"/>
    <xf numFmtId="169" fontId="12" fillId="12" borderId="11" xfId="0" applyNumberFormat="1" applyFont="1" applyFill="1" applyBorder="1" applyAlignment="1">
      <alignment horizontal="center"/>
    </xf>
    <xf numFmtId="164" fontId="12" fillId="12" borderId="10" xfId="0" applyFont="1" applyFill="1" applyBorder="1"/>
    <xf numFmtId="166" fontId="12" fillId="12" borderId="0" xfId="0" applyNumberFormat="1" applyFont="1" applyFill="1"/>
    <xf numFmtId="164" fontId="17" fillId="12" borderId="11" xfId="0" applyFont="1" applyFill="1" applyBorder="1" applyAlignment="1">
      <alignment horizontal="center"/>
    </xf>
    <xf numFmtId="167" fontId="14" fillId="13" borderId="4" xfId="0" applyNumberFormat="1" applyFont="1" applyFill="1" applyBorder="1" applyAlignment="1">
      <alignment horizontal="center"/>
    </xf>
    <xf numFmtId="164" fontId="14" fillId="13" borderId="6" xfId="0" applyFont="1" applyFill="1" applyBorder="1" applyAlignment="1">
      <alignment horizontal="center"/>
    </xf>
    <xf numFmtId="164" fontId="14" fillId="13" borderId="5" xfId="0" applyFont="1" applyFill="1" applyBorder="1"/>
    <xf numFmtId="170" fontId="14" fillId="13" borderId="5" xfId="0" applyNumberFormat="1" applyFont="1" applyFill="1" applyBorder="1"/>
    <xf numFmtId="169" fontId="14" fillId="13" borderId="6" xfId="0" applyNumberFormat="1" applyFont="1" applyFill="1" applyBorder="1" applyAlignment="1">
      <alignment horizontal="center"/>
    </xf>
    <xf numFmtId="164" fontId="14" fillId="13" borderId="4" xfId="0" applyFont="1" applyFill="1" applyBorder="1"/>
    <xf numFmtId="166" fontId="14" fillId="13" borderId="5" xfId="0" applyNumberFormat="1" applyFont="1" applyFill="1" applyBorder="1"/>
    <xf numFmtId="164" fontId="15" fillId="13" borderId="6" xfId="0" applyFont="1" applyFill="1" applyBorder="1" applyAlignment="1">
      <alignment horizontal="center"/>
    </xf>
    <xf numFmtId="166" fontId="6" fillId="13" borderId="1" xfId="0" applyNumberFormat="1" applyFont="1" applyFill="1" applyBorder="1" applyAlignment="1">
      <alignment horizontal="center" vertical="center"/>
    </xf>
    <xf numFmtId="166" fontId="6" fillId="13" borderId="1" xfId="0" applyNumberFormat="1" applyFont="1" applyFill="1" applyBorder="1" applyAlignment="1">
      <alignment horizontal="left" vertical="center"/>
    </xf>
    <xf numFmtId="166" fontId="7" fillId="13" borderId="2" xfId="0" applyNumberFormat="1" applyFont="1" applyFill="1" applyBorder="1" applyAlignment="1">
      <alignment horizontal="left" vertical="center"/>
    </xf>
    <xf numFmtId="166" fontId="6" fillId="13" borderId="9" xfId="0" applyNumberFormat="1" applyFont="1" applyFill="1" applyBorder="1" applyAlignment="1">
      <alignment horizontal="center" vertical="center"/>
    </xf>
    <xf numFmtId="167" fontId="14" fillId="13" borderId="10" xfId="0" applyNumberFormat="1" applyFont="1" applyFill="1" applyBorder="1" applyAlignment="1">
      <alignment horizontal="center"/>
    </xf>
    <xf numFmtId="164" fontId="14" fillId="13" borderId="11" xfId="0" applyFont="1" applyFill="1" applyBorder="1" applyAlignment="1">
      <alignment horizontal="center"/>
    </xf>
    <xf numFmtId="164" fontId="14" fillId="13" borderId="0" xfId="0" applyFont="1" applyFill="1"/>
    <xf numFmtId="170" fontId="14" fillId="13" borderId="0" xfId="0" applyNumberFormat="1" applyFont="1" applyFill="1"/>
    <xf numFmtId="169" fontId="14" fillId="13" borderId="11" xfId="0" applyNumberFormat="1" applyFont="1" applyFill="1" applyBorder="1" applyAlignment="1">
      <alignment horizontal="center"/>
    </xf>
    <xf numFmtId="164" fontId="14" fillId="13" borderId="10" xfId="0" applyFont="1" applyFill="1" applyBorder="1"/>
    <xf numFmtId="166" fontId="14" fillId="13" borderId="0" xfId="0" applyNumberFormat="1" applyFont="1" applyFill="1"/>
    <xf numFmtId="164" fontId="15" fillId="13" borderId="11" xfId="0" applyFont="1" applyFill="1" applyBorder="1" applyAlignment="1">
      <alignment horizontal="center"/>
    </xf>
    <xf numFmtId="167" fontId="14" fillId="14" borderId="4" xfId="0" applyNumberFormat="1" applyFont="1" applyFill="1" applyBorder="1" applyAlignment="1">
      <alignment horizontal="center"/>
    </xf>
    <xf numFmtId="164" fontId="14" fillId="14" borderId="6" xfId="0" applyFont="1" applyFill="1" applyBorder="1" applyAlignment="1">
      <alignment horizontal="center"/>
    </xf>
    <xf numFmtId="164" fontId="14" fillId="14" borderId="5" xfId="0" applyFont="1" applyFill="1" applyBorder="1"/>
    <xf numFmtId="170" fontId="14" fillId="14" borderId="5" xfId="0" applyNumberFormat="1" applyFont="1" applyFill="1" applyBorder="1"/>
    <xf numFmtId="169" fontId="14" fillId="14" borderId="6" xfId="0" applyNumberFormat="1" applyFont="1" applyFill="1" applyBorder="1" applyAlignment="1">
      <alignment horizontal="center"/>
    </xf>
    <xf numFmtId="164" fontId="14" fillId="14" borderId="4" xfId="0" applyFont="1" applyFill="1" applyBorder="1"/>
    <xf numFmtId="166" fontId="14" fillId="14" borderId="5" xfId="0" applyNumberFormat="1" applyFont="1" applyFill="1" applyBorder="1"/>
    <xf numFmtId="164" fontId="15" fillId="14" borderId="6" xfId="0" applyFont="1" applyFill="1" applyBorder="1" applyAlignment="1">
      <alignment horizontal="center"/>
    </xf>
    <xf numFmtId="166" fontId="6" fillId="14" borderId="1" xfId="0" applyNumberFormat="1" applyFont="1" applyFill="1" applyBorder="1" applyAlignment="1">
      <alignment horizontal="center" vertical="center"/>
    </xf>
    <xf numFmtId="166" fontId="6" fillId="14" borderId="1" xfId="0" applyNumberFormat="1" applyFont="1" applyFill="1" applyBorder="1" applyAlignment="1">
      <alignment horizontal="left" vertical="center"/>
    </xf>
    <xf numFmtId="166" fontId="7" fillId="14" borderId="2" xfId="0" applyNumberFormat="1" applyFont="1" applyFill="1" applyBorder="1" applyAlignment="1">
      <alignment horizontal="left" vertical="center"/>
    </xf>
    <xf numFmtId="166" fontId="6" fillId="14" borderId="9" xfId="0" applyNumberFormat="1" applyFont="1" applyFill="1" applyBorder="1" applyAlignment="1">
      <alignment horizontal="center" vertical="center"/>
    </xf>
    <xf numFmtId="167" fontId="14" fillId="14" borderId="10" xfId="0" applyNumberFormat="1" applyFont="1" applyFill="1" applyBorder="1" applyAlignment="1">
      <alignment horizontal="center"/>
    </xf>
    <xf numFmtId="164" fontId="14" fillId="14" borderId="11" xfId="0" applyFont="1" applyFill="1" applyBorder="1" applyAlignment="1">
      <alignment horizontal="center"/>
    </xf>
    <xf numFmtId="164" fontId="14" fillId="14" borderId="0" xfId="0" applyFont="1" applyFill="1"/>
    <xf numFmtId="170" fontId="14" fillId="14" borderId="0" xfId="0" applyNumberFormat="1" applyFont="1" applyFill="1"/>
    <xf numFmtId="169" fontId="14" fillId="14" borderId="11" xfId="0" applyNumberFormat="1" applyFont="1" applyFill="1" applyBorder="1" applyAlignment="1">
      <alignment horizontal="center"/>
    </xf>
    <xf numFmtId="164" fontId="14" fillId="14" borderId="10" xfId="0" applyFont="1" applyFill="1" applyBorder="1"/>
    <xf numFmtId="166" fontId="14" fillId="14" borderId="0" xfId="0" applyNumberFormat="1" applyFont="1" applyFill="1"/>
    <xf numFmtId="164" fontId="15" fillId="14" borderId="11" xfId="0" applyFont="1" applyFill="1" applyBorder="1" applyAlignment="1">
      <alignment horizontal="center"/>
    </xf>
    <xf numFmtId="167" fontId="12" fillId="15" borderId="4" xfId="0" applyNumberFormat="1" applyFont="1" applyFill="1" applyBorder="1" applyAlignment="1">
      <alignment horizontal="center"/>
    </xf>
    <xf numFmtId="164" fontId="12" fillId="15" borderId="6" xfId="0" applyFont="1" applyFill="1" applyBorder="1" applyAlignment="1">
      <alignment horizontal="center"/>
    </xf>
    <xf numFmtId="164" fontId="12" fillId="15" borderId="5" xfId="0" applyFont="1" applyFill="1" applyBorder="1"/>
    <xf numFmtId="170" fontId="12" fillId="15" borderId="5" xfId="0" applyNumberFormat="1" applyFont="1" applyFill="1" applyBorder="1"/>
    <xf numFmtId="169" fontId="12" fillId="15" borderId="6" xfId="0" applyNumberFormat="1" applyFont="1" applyFill="1" applyBorder="1" applyAlignment="1">
      <alignment horizontal="center"/>
    </xf>
    <xf numFmtId="164" fontId="12" fillId="15" borderId="4" xfId="0" applyFont="1" applyFill="1" applyBorder="1"/>
    <xf numFmtId="166" fontId="12" fillId="15" borderId="5" xfId="0" applyNumberFormat="1" applyFont="1" applyFill="1" applyBorder="1"/>
    <xf numFmtId="164" fontId="17" fillId="15" borderId="6" xfId="0" applyFont="1" applyFill="1" applyBorder="1" applyAlignment="1">
      <alignment horizontal="center"/>
    </xf>
    <xf numFmtId="166" fontId="8" fillId="15" borderId="1" xfId="0" applyNumberFormat="1" applyFont="1" applyFill="1" applyBorder="1" applyAlignment="1">
      <alignment horizontal="center" vertical="center"/>
    </xf>
    <xf numFmtId="166" fontId="8" fillId="15" borderId="1" xfId="0" applyNumberFormat="1" applyFont="1" applyFill="1" applyBorder="1" applyAlignment="1">
      <alignment horizontal="left" vertical="center"/>
    </xf>
    <xf numFmtId="166" fontId="9" fillId="15" borderId="2" xfId="0" applyNumberFormat="1" applyFont="1" applyFill="1" applyBorder="1" applyAlignment="1">
      <alignment horizontal="left" vertical="center"/>
    </xf>
    <xf numFmtId="166" fontId="8" fillId="15" borderId="9" xfId="0" applyNumberFormat="1" applyFont="1" applyFill="1" applyBorder="1" applyAlignment="1">
      <alignment horizontal="center" vertical="center"/>
    </xf>
    <xf numFmtId="167" fontId="12" fillId="15" borderId="10" xfId="0" applyNumberFormat="1" applyFont="1" applyFill="1" applyBorder="1" applyAlignment="1">
      <alignment horizontal="center"/>
    </xf>
    <xf numFmtId="164" fontId="12" fillId="15" borderId="11" xfId="0" applyFont="1" applyFill="1" applyBorder="1" applyAlignment="1">
      <alignment horizontal="center"/>
    </xf>
    <xf numFmtId="164" fontId="12" fillId="15" borderId="0" xfId="0" applyFont="1" applyFill="1"/>
    <xf numFmtId="170" fontId="12" fillId="15" borderId="0" xfId="0" applyNumberFormat="1" applyFont="1" applyFill="1"/>
    <xf numFmtId="169" fontId="12" fillId="15" borderId="11" xfId="0" applyNumberFormat="1" applyFont="1" applyFill="1" applyBorder="1" applyAlignment="1">
      <alignment horizontal="center"/>
    </xf>
    <xf numFmtId="164" fontId="12" fillId="15" borderId="10" xfId="0" applyFont="1" applyFill="1" applyBorder="1"/>
    <xf numFmtId="166" fontId="12" fillId="15" borderId="0" xfId="0" applyNumberFormat="1" applyFont="1" applyFill="1"/>
    <xf numFmtId="164" fontId="17" fillId="15" borderId="11" xfId="0" applyFont="1" applyFill="1" applyBorder="1" applyAlignment="1">
      <alignment horizontal="center"/>
    </xf>
    <xf numFmtId="167" fontId="11" fillId="0" borderId="0" xfId="0" applyNumberFormat="1" applyFont="1" applyAlignment="1">
      <alignment horizontal="center"/>
    </xf>
    <xf numFmtId="164" fontId="11" fillId="0" borderId="0" xfId="0" applyFont="1" applyAlignment="1">
      <alignment horizontal="center"/>
    </xf>
    <xf numFmtId="169" fontId="11" fillId="0" borderId="0" xfId="0" applyNumberFormat="1" applyFont="1" applyAlignment="1">
      <alignment horizontal="center"/>
    </xf>
    <xf numFmtId="167" fontId="14" fillId="16" borderId="4" xfId="0" applyNumberFormat="1" applyFont="1" applyFill="1" applyBorder="1" applyAlignment="1">
      <alignment horizontal="center"/>
    </xf>
    <xf numFmtId="164" fontId="14" fillId="16" borderId="5" xfId="0" applyFont="1" applyFill="1" applyBorder="1" applyAlignment="1">
      <alignment horizontal="center"/>
    </xf>
    <xf numFmtId="164" fontId="14" fillId="16" borderId="4" xfId="0" applyFont="1" applyFill="1" applyBorder="1" applyAlignment="1">
      <alignment horizontal="right"/>
    </xf>
    <xf numFmtId="164" fontId="14" fillId="16" borderId="6" xfId="0" applyFont="1" applyFill="1" applyBorder="1"/>
    <xf numFmtId="164" fontId="14" fillId="16" borderId="4" xfId="0" applyFont="1" applyFill="1" applyBorder="1"/>
    <xf numFmtId="168" fontId="14" fillId="16" borderId="5" xfId="0" applyNumberFormat="1" applyFont="1" applyFill="1" applyBorder="1" applyAlignment="1" applyProtection="1">
      <alignment horizontal="right" vertical="center"/>
      <protection hidden="1"/>
    </xf>
    <xf numFmtId="170" fontId="14" fillId="16" borderId="5" xfId="0" applyNumberFormat="1" applyFont="1" applyFill="1" applyBorder="1"/>
    <xf numFmtId="169" fontId="14" fillId="16" borderId="6" xfId="0" applyNumberFormat="1" applyFont="1" applyFill="1" applyBorder="1" applyAlignment="1">
      <alignment horizontal="center"/>
    </xf>
    <xf numFmtId="166" fontId="14" fillId="16" borderId="5" xfId="0" applyNumberFormat="1" applyFont="1" applyFill="1" applyBorder="1"/>
    <xf numFmtId="164" fontId="14" fillId="16" borderId="5" xfId="0" applyFont="1" applyFill="1" applyBorder="1"/>
    <xf numFmtId="164" fontId="15" fillId="16" borderId="6" xfId="0" applyFont="1" applyFill="1" applyBorder="1" applyAlignment="1">
      <alignment horizontal="center"/>
    </xf>
    <xf numFmtId="166" fontId="6" fillId="16" borderId="1" xfId="0" applyNumberFormat="1" applyFont="1" applyFill="1" applyBorder="1" applyAlignment="1">
      <alignment horizontal="center" vertical="center"/>
    </xf>
    <xf numFmtId="166" fontId="6" fillId="16" borderId="1" xfId="0" applyNumberFormat="1" applyFont="1" applyFill="1" applyBorder="1" applyAlignment="1">
      <alignment horizontal="left" vertical="center"/>
    </xf>
    <xf numFmtId="166" fontId="7" fillId="16" borderId="2" xfId="0" applyNumberFormat="1" applyFont="1" applyFill="1" applyBorder="1" applyAlignment="1">
      <alignment horizontal="left" vertical="center"/>
    </xf>
    <xf numFmtId="166" fontId="6" fillId="16" borderId="9" xfId="0" applyNumberFormat="1" applyFont="1" applyFill="1" applyBorder="1" applyAlignment="1">
      <alignment horizontal="center" vertical="center"/>
    </xf>
    <xf numFmtId="167" fontId="14" fillId="16" borderId="10" xfId="0" applyNumberFormat="1" applyFont="1" applyFill="1" applyBorder="1" applyAlignment="1">
      <alignment horizontal="center"/>
    </xf>
    <xf numFmtId="164" fontId="14" fillId="16" borderId="11" xfId="0" applyFont="1" applyFill="1" applyBorder="1" applyAlignment="1">
      <alignment horizontal="center"/>
    </xf>
    <xf numFmtId="164" fontId="14" fillId="16" borderId="0" xfId="0" applyFont="1" applyFill="1"/>
    <xf numFmtId="170" fontId="14" fillId="16" borderId="0" xfId="0" applyNumberFormat="1" applyFont="1" applyFill="1"/>
    <xf numFmtId="169" fontId="14" fillId="16" borderId="11" xfId="0" applyNumberFormat="1" applyFont="1" applyFill="1" applyBorder="1" applyAlignment="1">
      <alignment horizontal="center"/>
    </xf>
    <xf numFmtId="164" fontId="14" fillId="16" borderId="10" xfId="0" applyFont="1" applyFill="1" applyBorder="1"/>
    <xf numFmtId="166" fontId="14" fillId="16" borderId="0" xfId="0" applyNumberFormat="1" applyFont="1" applyFill="1"/>
    <xf numFmtId="164" fontId="15" fillId="16" borderId="11" xfId="0" applyFont="1" applyFill="1" applyBorder="1" applyAlignment="1">
      <alignment horizontal="center"/>
    </xf>
    <xf numFmtId="167" fontId="11" fillId="17" borderId="4" xfId="0" applyNumberFormat="1" applyFont="1" applyFill="1" applyBorder="1" applyAlignment="1">
      <alignment horizontal="center"/>
    </xf>
    <xf numFmtId="164" fontId="11" fillId="17" borderId="6" xfId="0" applyFont="1" applyFill="1" applyBorder="1" applyAlignment="1">
      <alignment horizontal="center"/>
    </xf>
    <xf numFmtId="164" fontId="11" fillId="17" borderId="5" xfId="0" applyFont="1" applyFill="1" applyBorder="1"/>
    <xf numFmtId="170" fontId="11" fillId="17" borderId="5" xfId="0" applyNumberFormat="1" applyFont="1" applyFill="1" applyBorder="1"/>
    <xf numFmtId="169" fontId="11" fillId="17" borderId="6" xfId="0" applyNumberFormat="1" applyFont="1" applyFill="1" applyBorder="1" applyAlignment="1">
      <alignment horizontal="center"/>
    </xf>
    <xf numFmtId="164" fontId="11" fillId="17" borderId="4" xfId="0" applyFont="1" applyFill="1" applyBorder="1"/>
    <xf numFmtId="166" fontId="11" fillId="17" borderId="5" xfId="0" applyNumberFormat="1" applyFont="1" applyFill="1" applyBorder="1"/>
    <xf numFmtId="164" fontId="16" fillId="17" borderId="6" xfId="0" applyFont="1" applyFill="1" applyBorder="1" applyAlignment="1">
      <alignment horizontal="center"/>
    </xf>
    <xf numFmtId="166" fontId="3" fillId="17" borderId="1" xfId="0" applyNumberFormat="1" applyFont="1" applyFill="1" applyBorder="1" applyAlignment="1">
      <alignment horizontal="center" vertical="center"/>
    </xf>
    <xf numFmtId="166" fontId="3" fillId="17" borderId="1" xfId="0" applyNumberFormat="1" applyFont="1" applyFill="1" applyBorder="1" applyAlignment="1">
      <alignment horizontal="left" vertical="center"/>
    </xf>
    <xf numFmtId="166" fontId="1" fillId="17" borderId="2" xfId="0" applyNumberFormat="1" applyFont="1" applyFill="1" applyBorder="1" applyAlignment="1">
      <alignment horizontal="left" vertical="center"/>
    </xf>
    <xf numFmtId="166" fontId="3" fillId="17" borderId="9" xfId="0" applyNumberFormat="1" applyFont="1" applyFill="1" applyBorder="1" applyAlignment="1">
      <alignment horizontal="center" vertical="center"/>
    </xf>
    <xf numFmtId="167" fontId="11" fillId="17" borderId="10" xfId="0" applyNumberFormat="1" applyFont="1" applyFill="1" applyBorder="1" applyAlignment="1">
      <alignment horizontal="center"/>
    </xf>
    <xf numFmtId="164" fontId="11" fillId="17" borderId="11" xfId="0" applyFont="1" applyFill="1" applyBorder="1" applyAlignment="1">
      <alignment horizontal="center"/>
    </xf>
    <xf numFmtId="164" fontId="11" fillId="17" borderId="0" xfId="0" applyFont="1" applyFill="1"/>
    <xf numFmtId="170" fontId="11" fillId="17" borderId="0" xfId="0" applyNumberFormat="1" applyFont="1" applyFill="1"/>
    <xf numFmtId="169" fontId="11" fillId="17" borderId="11" xfId="0" applyNumberFormat="1" applyFont="1" applyFill="1" applyBorder="1" applyAlignment="1">
      <alignment horizontal="center"/>
    </xf>
    <xf numFmtId="164" fontId="11" fillId="17" borderId="10" xfId="0" applyFont="1" applyFill="1" applyBorder="1"/>
    <xf numFmtId="166" fontId="11" fillId="17" borderId="0" xfId="0" applyNumberFormat="1" applyFont="1" applyFill="1"/>
    <xf numFmtId="164" fontId="16" fillId="17" borderId="11" xfId="0" applyFont="1" applyFill="1" applyBorder="1" applyAlignment="1">
      <alignment horizontal="center"/>
    </xf>
    <xf numFmtId="167" fontId="14" fillId="18" borderId="4" xfId="0" applyNumberFormat="1" applyFont="1" applyFill="1" applyBorder="1" applyAlignment="1">
      <alignment horizontal="center"/>
    </xf>
    <xf numFmtId="164" fontId="14" fillId="18" borderId="6" xfId="0" applyFont="1" applyFill="1" applyBorder="1" applyAlignment="1">
      <alignment horizontal="center"/>
    </xf>
    <xf numFmtId="164" fontId="14" fillId="18" borderId="5" xfId="0" applyFont="1" applyFill="1" applyBorder="1"/>
    <xf numFmtId="170" fontId="14" fillId="18" borderId="5" xfId="0" applyNumberFormat="1" applyFont="1" applyFill="1" applyBorder="1"/>
    <xf numFmtId="169" fontId="14" fillId="18" borderId="6" xfId="0" applyNumberFormat="1" applyFont="1" applyFill="1" applyBorder="1" applyAlignment="1">
      <alignment horizontal="center"/>
    </xf>
    <xf numFmtId="164" fontId="14" fillId="18" borderId="4" xfId="0" applyFont="1" applyFill="1" applyBorder="1"/>
    <xf numFmtId="166" fontId="14" fillId="18" borderId="5" xfId="0" applyNumberFormat="1" applyFont="1" applyFill="1" applyBorder="1"/>
    <xf numFmtId="164" fontId="15" fillId="18" borderId="6" xfId="0" applyFont="1" applyFill="1" applyBorder="1" applyAlignment="1">
      <alignment horizontal="center"/>
    </xf>
    <xf numFmtId="166" fontId="6" fillId="18" borderId="1" xfId="0" applyNumberFormat="1" applyFont="1" applyFill="1" applyBorder="1" applyAlignment="1">
      <alignment horizontal="center" vertical="center"/>
    </xf>
    <xf numFmtId="166" fontId="6" fillId="18" borderId="1" xfId="0" applyNumberFormat="1" applyFont="1" applyFill="1" applyBorder="1" applyAlignment="1">
      <alignment horizontal="left" vertical="center"/>
    </xf>
    <xf numFmtId="166" fontId="7" fillId="18" borderId="2" xfId="0" applyNumberFormat="1" applyFont="1" applyFill="1" applyBorder="1" applyAlignment="1">
      <alignment horizontal="left" vertical="center"/>
    </xf>
    <xf numFmtId="166" fontId="6" fillId="18" borderId="9" xfId="0" applyNumberFormat="1" applyFont="1" applyFill="1" applyBorder="1" applyAlignment="1">
      <alignment horizontal="center" vertical="center"/>
    </xf>
    <xf numFmtId="167" fontId="14" fillId="18" borderId="10" xfId="0" applyNumberFormat="1" applyFont="1" applyFill="1" applyBorder="1" applyAlignment="1">
      <alignment horizontal="center"/>
    </xf>
    <xf numFmtId="164" fontId="14" fillId="18" borderId="11" xfId="0" applyFont="1" applyFill="1" applyBorder="1" applyAlignment="1">
      <alignment horizontal="center"/>
    </xf>
    <xf numFmtId="164" fontId="14" fillId="18" borderId="0" xfId="0" applyFont="1" applyFill="1"/>
    <xf numFmtId="170" fontId="14" fillId="18" borderId="0" xfId="0" applyNumberFormat="1" applyFont="1" applyFill="1"/>
    <xf numFmtId="169" fontId="14" fillId="18" borderId="11" xfId="0" applyNumberFormat="1" applyFont="1" applyFill="1" applyBorder="1" applyAlignment="1">
      <alignment horizontal="center"/>
    </xf>
    <xf numFmtId="164" fontId="14" fillId="18" borderId="10" xfId="0" applyFont="1" applyFill="1" applyBorder="1"/>
    <xf numFmtId="166" fontId="14" fillId="18" borderId="0" xfId="0" applyNumberFormat="1" applyFont="1" applyFill="1"/>
    <xf numFmtId="164" fontId="15" fillId="18" borderId="11" xfId="0" applyFont="1" applyFill="1" applyBorder="1" applyAlignment="1">
      <alignment horizontal="center"/>
    </xf>
    <xf numFmtId="167" fontId="14" fillId="19" borderId="4" xfId="0" applyNumberFormat="1" applyFont="1" applyFill="1" applyBorder="1" applyAlignment="1">
      <alignment horizontal="center"/>
    </xf>
    <xf numFmtId="164" fontId="14" fillId="19" borderId="6" xfId="0" applyFont="1" applyFill="1" applyBorder="1" applyAlignment="1">
      <alignment horizontal="center"/>
    </xf>
    <xf numFmtId="164" fontId="14" fillId="19" borderId="5" xfId="0" applyFont="1" applyFill="1" applyBorder="1"/>
    <xf numFmtId="170" fontId="14" fillId="19" borderId="5" xfId="0" applyNumberFormat="1" applyFont="1" applyFill="1" applyBorder="1"/>
    <xf numFmtId="169" fontId="14" fillId="19" borderId="6" xfId="0" applyNumberFormat="1" applyFont="1" applyFill="1" applyBorder="1" applyAlignment="1">
      <alignment horizontal="center"/>
    </xf>
    <xf numFmtId="164" fontId="14" fillId="19" borderId="4" xfId="0" applyFont="1" applyFill="1" applyBorder="1"/>
    <xf numFmtId="166" fontId="14" fillId="19" borderId="5" xfId="0" applyNumberFormat="1" applyFont="1" applyFill="1" applyBorder="1"/>
    <xf numFmtId="164" fontId="15" fillId="19" borderId="6" xfId="0" applyFont="1" applyFill="1" applyBorder="1" applyAlignment="1">
      <alignment horizontal="center"/>
    </xf>
    <xf numFmtId="166" fontId="6" fillId="19" borderId="1" xfId="0" applyNumberFormat="1" applyFont="1" applyFill="1" applyBorder="1" applyAlignment="1">
      <alignment horizontal="center" vertical="center"/>
    </xf>
    <xf numFmtId="166" fontId="6" fillId="19" borderId="1" xfId="0" applyNumberFormat="1" applyFont="1" applyFill="1" applyBorder="1" applyAlignment="1">
      <alignment horizontal="left" vertical="center"/>
    </xf>
    <xf numFmtId="166" fontId="7" fillId="19" borderId="2" xfId="0" applyNumberFormat="1" applyFont="1" applyFill="1" applyBorder="1" applyAlignment="1">
      <alignment horizontal="left" vertical="center"/>
    </xf>
    <xf numFmtId="166" fontId="6" fillId="19" borderId="9" xfId="0" applyNumberFormat="1" applyFont="1" applyFill="1" applyBorder="1" applyAlignment="1">
      <alignment horizontal="center" vertical="center"/>
    </xf>
    <xf numFmtId="167" fontId="14" fillId="19" borderId="10" xfId="0" applyNumberFormat="1" applyFont="1" applyFill="1" applyBorder="1" applyAlignment="1">
      <alignment horizontal="center"/>
    </xf>
    <xf numFmtId="164" fontId="14" fillId="19" borderId="11" xfId="0" applyFont="1" applyFill="1" applyBorder="1" applyAlignment="1">
      <alignment horizontal="center"/>
    </xf>
    <xf numFmtId="164" fontId="14" fillId="19" borderId="0" xfId="0" applyFont="1" applyFill="1"/>
    <xf numFmtId="170" fontId="14" fillId="19" borderId="0" xfId="0" applyNumberFormat="1" applyFont="1" applyFill="1"/>
    <xf numFmtId="169" fontId="14" fillId="19" borderId="11" xfId="0" applyNumberFormat="1" applyFont="1" applyFill="1" applyBorder="1" applyAlignment="1">
      <alignment horizontal="center"/>
    </xf>
    <xf numFmtId="164" fontId="14" fillId="19" borderId="10" xfId="0" applyFont="1" applyFill="1" applyBorder="1"/>
    <xf numFmtId="166" fontId="14" fillId="19" borderId="0" xfId="0" applyNumberFormat="1" applyFont="1" applyFill="1"/>
    <xf numFmtId="164" fontId="15" fillId="19" borderId="11" xfId="0" applyFont="1" applyFill="1" applyBorder="1" applyAlignment="1">
      <alignment horizontal="center"/>
    </xf>
    <xf numFmtId="167" fontId="15" fillId="0" borderId="0" xfId="0" applyNumberFormat="1" applyFont="1" applyAlignment="1">
      <alignment horizontal="center"/>
    </xf>
    <xf numFmtId="167" fontId="14" fillId="20" borderId="4" xfId="0" applyNumberFormat="1" applyFont="1" applyFill="1" applyBorder="1" applyAlignment="1">
      <alignment horizontal="center"/>
    </xf>
    <xf numFmtId="164" fontId="14" fillId="20" borderId="6" xfId="0" applyFont="1" applyFill="1" applyBorder="1" applyAlignment="1">
      <alignment horizontal="center"/>
    </xf>
    <xf numFmtId="164" fontId="14" fillId="20" borderId="5" xfId="0" applyFont="1" applyFill="1" applyBorder="1"/>
    <xf numFmtId="170" fontId="14" fillId="20" borderId="5" xfId="0" applyNumberFormat="1" applyFont="1" applyFill="1" applyBorder="1"/>
    <xf numFmtId="169" fontId="14" fillId="20" borderId="6" xfId="0" applyNumberFormat="1" applyFont="1" applyFill="1" applyBorder="1" applyAlignment="1">
      <alignment horizontal="center"/>
    </xf>
    <xf numFmtId="164" fontId="14" fillId="20" borderId="4" xfId="0" applyFont="1" applyFill="1" applyBorder="1"/>
    <xf numFmtId="166" fontId="14" fillId="20" borderId="5" xfId="0" applyNumberFormat="1" applyFont="1" applyFill="1" applyBorder="1"/>
    <xf numFmtId="164" fontId="15" fillId="20" borderId="6" xfId="0" applyFont="1" applyFill="1" applyBorder="1" applyAlignment="1">
      <alignment horizontal="center"/>
    </xf>
    <xf numFmtId="166" fontId="6" fillId="20" borderId="1" xfId="0" applyNumberFormat="1" applyFont="1" applyFill="1" applyBorder="1" applyAlignment="1">
      <alignment horizontal="center" vertical="center"/>
    </xf>
    <xf numFmtId="166" fontId="6" fillId="20" borderId="1" xfId="0" applyNumberFormat="1" applyFont="1" applyFill="1" applyBorder="1" applyAlignment="1">
      <alignment horizontal="left" vertical="center"/>
    </xf>
    <xf numFmtId="166" fontId="7" fillId="20" borderId="2" xfId="0" applyNumberFormat="1" applyFont="1" applyFill="1" applyBorder="1" applyAlignment="1">
      <alignment horizontal="left" vertical="center"/>
    </xf>
    <xf numFmtId="166" fontId="6" fillId="20" borderId="9" xfId="0" applyNumberFormat="1" applyFont="1" applyFill="1" applyBorder="1" applyAlignment="1">
      <alignment horizontal="center" vertical="center"/>
    </xf>
    <xf numFmtId="167" fontId="14" fillId="20" borderId="10" xfId="0" applyNumberFormat="1" applyFont="1" applyFill="1" applyBorder="1" applyAlignment="1">
      <alignment horizontal="center"/>
    </xf>
    <xf numFmtId="164" fontId="14" fillId="20" borderId="11" xfId="0" applyFont="1" applyFill="1" applyBorder="1" applyAlignment="1">
      <alignment horizontal="center"/>
    </xf>
    <xf numFmtId="164" fontId="14" fillId="20" borderId="0" xfId="0" applyFont="1" applyFill="1"/>
    <xf numFmtId="170" fontId="14" fillId="20" borderId="0" xfId="0" applyNumberFormat="1" applyFont="1" applyFill="1"/>
    <xf numFmtId="169" fontId="14" fillId="20" borderId="11" xfId="0" applyNumberFormat="1" applyFont="1" applyFill="1" applyBorder="1" applyAlignment="1">
      <alignment horizontal="center"/>
    </xf>
    <xf numFmtId="164" fontId="14" fillId="20" borderId="10" xfId="0" applyFont="1" applyFill="1" applyBorder="1"/>
    <xf numFmtId="166" fontId="14" fillId="20" borderId="0" xfId="0" applyNumberFormat="1" applyFont="1" applyFill="1"/>
    <xf numFmtId="164" fontId="15" fillId="20" borderId="11" xfId="0" applyFont="1" applyFill="1" applyBorder="1" applyAlignment="1">
      <alignment horizontal="center"/>
    </xf>
    <xf numFmtId="167" fontId="14" fillId="21" borderId="4" xfId="0" applyNumberFormat="1" applyFont="1" applyFill="1" applyBorder="1" applyAlignment="1">
      <alignment horizontal="center"/>
    </xf>
    <xf numFmtId="164" fontId="14" fillId="21" borderId="6" xfId="0" applyFont="1" applyFill="1" applyBorder="1" applyAlignment="1">
      <alignment horizontal="center"/>
    </xf>
    <xf numFmtId="164" fontId="14" fillId="21" borderId="5" xfId="0" applyFont="1" applyFill="1" applyBorder="1"/>
    <xf numFmtId="170" fontId="14" fillId="21" borderId="5" xfId="0" applyNumberFormat="1" applyFont="1" applyFill="1" applyBorder="1"/>
    <xf numFmtId="169" fontId="14" fillId="21" borderId="6" xfId="0" applyNumberFormat="1" applyFont="1" applyFill="1" applyBorder="1" applyAlignment="1">
      <alignment horizontal="center"/>
    </xf>
    <xf numFmtId="164" fontId="14" fillId="21" borderId="4" xfId="0" applyFont="1" applyFill="1" applyBorder="1"/>
    <xf numFmtId="166" fontId="14" fillId="21" borderId="5" xfId="0" applyNumberFormat="1" applyFont="1" applyFill="1" applyBorder="1"/>
    <xf numFmtId="164" fontId="15" fillId="21" borderId="6" xfId="0" applyFont="1" applyFill="1" applyBorder="1" applyAlignment="1">
      <alignment horizontal="center"/>
    </xf>
    <xf numFmtId="166" fontId="6" fillId="21" borderId="1" xfId="0" applyNumberFormat="1" applyFont="1" applyFill="1" applyBorder="1" applyAlignment="1">
      <alignment horizontal="center" vertical="center"/>
    </xf>
    <xf numFmtId="166" fontId="6" fillId="21" borderId="1" xfId="0" applyNumberFormat="1" applyFont="1" applyFill="1" applyBorder="1" applyAlignment="1">
      <alignment horizontal="left" vertical="center"/>
    </xf>
    <xf numFmtId="166" fontId="7" fillId="21" borderId="2" xfId="0" applyNumberFormat="1" applyFont="1" applyFill="1" applyBorder="1" applyAlignment="1">
      <alignment horizontal="left" vertical="center"/>
    </xf>
    <xf numFmtId="166" fontId="6" fillId="21" borderId="9" xfId="0" applyNumberFormat="1" applyFont="1" applyFill="1" applyBorder="1" applyAlignment="1">
      <alignment horizontal="center" vertical="center"/>
    </xf>
    <xf numFmtId="167" fontId="14" fillId="21" borderId="10" xfId="0" applyNumberFormat="1" applyFont="1" applyFill="1" applyBorder="1" applyAlignment="1">
      <alignment horizontal="center"/>
    </xf>
    <xf numFmtId="164" fontId="14" fillId="21" borderId="11" xfId="0" applyFont="1" applyFill="1" applyBorder="1" applyAlignment="1">
      <alignment horizontal="center"/>
    </xf>
    <xf numFmtId="164" fontId="14" fillId="21" borderId="0" xfId="0" applyFont="1" applyFill="1"/>
    <xf numFmtId="170" fontId="14" fillId="21" borderId="0" xfId="0" applyNumberFormat="1" applyFont="1" applyFill="1"/>
    <xf numFmtId="169" fontId="14" fillId="21" borderId="11" xfId="0" applyNumberFormat="1" applyFont="1" applyFill="1" applyBorder="1" applyAlignment="1">
      <alignment horizontal="center"/>
    </xf>
    <xf numFmtId="164" fontId="14" fillId="21" borderId="10" xfId="0" applyFont="1" applyFill="1" applyBorder="1"/>
    <xf numFmtId="166" fontId="14" fillId="21" borderId="0" xfId="0" applyNumberFormat="1" applyFont="1" applyFill="1"/>
    <xf numFmtId="164" fontId="15" fillId="21" borderId="11" xfId="0" applyFont="1" applyFill="1" applyBorder="1" applyAlignment="1">
      <alignment horizontal="center"/>
    </xf>
    <xf numFmtId="167" fontId="12" fillId="22" borderId="4" xfId="0" applyNumberFormat="1" applyFont="1" applyFill="1" applyBorder="1" applyAlignment="1">
      <alignment horizontal="center"/>
    </xf>
    <xf numFmtId="49" fontId="12" fillId="22" borderId="6" xfId="0" applyNumberFormat="1" applyFont="1" applyFill="1" applyBorder="1" applyAlignment="1">
      <alignment horizontal="center"/>
    </xf>
    <xf numFmtId="164" fontId="12" fillId="22" borderId="4" xfId="0" applyFont="1" applyFill="1" applyBorder="1"/>
    <xf numFmtId="170" fontId="12" fillId="22" borderId="5" xfId="0" applyNumberFormat="1" applyFont="1" applyFill="1" applyBorder="1"/>
    <xf numFmtId="169" fontId="12" fillId="22" borderId="6" xfId="0" applyNumberFormat="1" applyFont="1" applyFill="1" applyBorder="1" applyAlignment="1">
      <alignment horizontal="center"/>
    </xf>
    <xf numFmtId="166" fontId="12" fillId="22" borderId="5" xfId="0" applyNumberFormat="1" applyFont="1" applyFill="1" applyBorder="1"/>
    <xf numFmtId="164" fontId="12" fillId="22" borderId="5" xfId="0" applyFont="1" applyFill="1" applyBorder="1"/>
    <xf numFmtId="164" fontId="17" fillId="22" borderId="6" xfId="0" applyFont="1" applyFill="1" applyBorder="1" applyAlignment="1">
      <alignment horizontal="center"/>
    </xf>
    <xf numFmtId="166" fontId="5" fillId="0" borderId="0" xfId="0" applyNumberFormat="1" applyFont="1" applyAlignment="1">
      <alignment horizontal="center"/>
    </xf>
    <xf numFmtId="167" fontId="12" fillId="0" borderId="10" xfId="0" applyNumberFormat="1" applyFont="1" applyBorder="1" applyAlignment="1">
      <alignment horizontal="center"/>
    </xf>
    <xf numFmtId="49" fontId="12" fillId="0" borderId="11" xfId="0" applyNumberFormat="1" applyFont="1" applyBorder="1" applyAlignment="1">
      <alignment horizontal="center"/>
    </xf>
    <xf numFmtId="164" fontId="12" fillId="0" borderId="10" xfId="0" applyFont="1" applyBorder="1"/>
    <xf numFmtId="170" fontId="12" fillId="0" borderId="0" xfId="0" applyNumberFormat="1" applyFont="1"/>
    <xf numFmtId="169" fontId="12" fillId="0" borderId="11" xfId="0" applyNumberFormat="1" applyFont="1" applyBorder="1" applyAlignment="1">
      <alignment horizontal="center"/>
    </xf>
    <xf numFmtId="166" fontId="12" fillId="0" borderId="0" xfId="0" applyNumberFormat="1" applyFont="1"/>
    <xf numFmtId="164" fontId="12" fillId="0" borderId="0" xfId="0" applyFont="1"/>
    <xf numFmtId="164" fontId="17" fillId="0" borderId="11" xfId="0" applyFont="1" applyBorder="1" applyAlignment="1">
      <alignment horizontal="center"/>
    </xf>
    <xf numFmtId="167" fontId="12" fillId="22" borderId="10" xfId="0" applyNumberFormat="1" applyFont="1" applyFill="1" applyBorder="1" applyAlignment="1">
      <alignment horizontal="center"/>
    </xf>
    <xf numFmtId="49" fontId="12" fillId="22" borderId="11" xfId="0" applyNumberFormat="1" applyFont="1" applyFill="1" applyBorder="1" applyAlignment="1">
      <alignment horizontal="center"/>
    </xf>
    <xf numFmtId="164" fontId="12" fillId="22" borderId="10" xfId="0" applyFont="1" applyFill="1" applyBorder="1"/>
    <xf numFmtId="170" fontId="12" fillId="22" borderId="0" xfId="0" applyNumberFormat="1" applyFont="1" applyFill="1"/>
    <xf numFmtId="169" fontId="12" fillId="22" borderId="11" xfId="0" applyNumberFormat="1" applyFont="1" applyFill="1" applyBorder="1" applyAlignment="1">
      <alignment horizontal="center"/>
    </xf>
    <xf numFmtId="166" fontId="12" fillId="22" borderId="0" xfId="0" applyNumberFormat="1" applyFont="1" applyFill="1"/>
    <xf numFmtId="164" fontId="12" fillId="22" borderId="0" xfId="0" applyFont="1" applyFill="1"/>
    <xf numFmtId="164" fontId="17" fillId="22" borderId="11" xfId="0" applyFont="1" applyFill="1" applyBorder="1" applyAlignment="1">
      <alignment horizontal="center"/>
    </xf>
    <xf numFmtId="49" fontId="11" fillId="0" borderId="11" xfId="0" applyNumberFormat="1" applyFont="1" applyBorder="1" applyAlignment="1">
      <alignment horizontal="center"/>
    </xf>
    <xf numFmtId="167" fontId="11" fillId="22" borderId="10" xfId="0" applyNumberFormat="1" applyFont="1" applyFill="1" applyBorder="1" applyAlignment="1">
      <alignment horizontal="center"/>
    </xf>
    <xf numFmtId="49" fontId="11" fillId="22" borderId="11" xfId="0" applyNumberFormat="1" applyFont="1" applyFill="1" applyBorder="1" applyAlignment="1">
      <alignment horizontal="center"/>
    </xf>
    <xf numFmtId="164" fontId="11" fillId="22" borderId="10" xfId="0" applyFont="1" applyFill="1" applyBorder="1"/>
    <xf numFmtId="170" fontId="11" fillId="22" borderId="0" xfId="0" applyNumberFormat="1" applyFont="1" applyFill="1"/>
    <xf numFmtId="169" fontId="11" fillId="22" borderId="11" xfId="0" applyNumberFormat="1" applyFont="1" applyFill="1" applyBorder="1" applyAlignment="1">
      <alignment horizontal="center"/>
    </xf>
    <xf numFmtId="166" fontId="11" fillId="22" borderId="0" xfId="0" applyNumberFormat="1" applyFont="1" applyFill="1"/>
    <xf numFmtId="164" fontId="11" fillId="22" borderId="0" xfId="0" applyFont="1" applyFill="1"/>
    <xf numFmtId="164" fontId="16" fillId="22" borderId="11" xfId="0" applyFont="1" applyFill="1" applyBorder="1" applyAlignment="1">
      <alignment horizontal="center"/>
    </xf>
    <xf numFmtId="167" fontId="12" fillId="0" borderId="16" xfId="0" applyNumberFormat="1" applyFont="1" applyBorder="1" applyAlignment="1">
      <alignment horizontal="center"/>
    </xf>
    <xf numFmtId="49" fontId="12" fillId="0" borderId="17" xfId="0" applyNumberFormat="1" applyFont="1" applyBorder="1" applyAlignment="1">
      <alignment horizontal="center"/>
    </xf>
    <xf numFmtId="164" fontId="12" fillId="0" borderId="16" xfId="0" applyFont="1" applyBorder="1"/>
    <xf numFmtId="170" fontId="12" fillId="0" borderId="18" xfId="0" applyNumberFormat="1" applyFont="1" applyBorder="1"/>
    <xf numFmtId="169" fontId="12" fillId="0" borderId="17" xfId="0" applyNumberFormat="1" applyFont="1" applyBorder="1" applyAlignment="1">
      <alignment horizontal="center"/>
    </xf>
    <xf numFmtId="166" fontId="12" fillId="0" borderId="18" xfId="0" applyNumberFormat="1" applyFont="1" applyBorder="1"/>
    <xf numFmtId="164" fontId="12" fillId="0" borderId="18" xfId="0" applyFont="1" applyBorder="1"/>
    <xf numFmtId="164" fontId="17" fillId="0" borderId="17" xfId="0" applyFont="1" applyBorder="1" applyAlignment="1">
      <alignment horizontal="center"/>
    </xf>
    <xf numFmtId="49" fontId="11" fillId="0" borderId="0" xfId="0" applyNumberFormat="1" applyFont="1" applyAlignment="1">
      <alignment horizontal="center"/>
    </xf>
    <xf numFmtId="164" fontId="11" fillId="0" borderId="0" xfId="0" applyFont="1" applyAlignment="1">
      <alignment horizontal="right"/>
    </xf>
    <xf numFmtId="164" fontId="14" fillId="0" borderId="0" xfId="0" applyFont="1"/>
    <xf numFmtId="167" fontId="12" fillId="25" borderId="4" xfId="0" applyNumberFormat="1" applyFont="1" applyFill="1" applyBorder="1" applyAlignment="1">
      <alignment horizontal="center"/>
    </xf>
    <xf numFmtId="49" fontId="12" fillId="25" borderId="5" xfId="0" applyNumberFormat="1" applyFont="1" applyFill="1" applyBorder="1" applyAlignment="1">
      <alignment horizontal="center"/>
    </xf>
    <xf numFmtId="164" fontId="12" fillId="25" borderId="4" xfId="0" applyFont="1" applyFill="1" applyBorder="1"/>
    <xf numFmtId="170" fontId="12" fillId="25" borderId="5" xfId="0" applyNumberFormat="1" applyFont="1" applyFill="1" applyBorder="1"/>
    <xf numFmtId="169" fontId="12" fillId="25" borderId="6" xfId="0" applyNumberFormat="1" applyFont="1" applyFill="1" applyBorder="1" applyAlignment="1">
      <alignment horizontal="center"/>
    </xf>
    <xf numFmtId="166" fontId="12" fillId="25" borderId="5" xfId="0" applyNumberFormat="1" applyFont="1" applyFill="1" applyBorder="1"/>
    <xf numFmtId="164" fontId="12" fillId="25" borderId="5" xfId="0" applyFont="1" applyFill="1" applyBorder="1"/>
    <xf numFmtId="164" fontId="17" fillId="25" borderId="6" xfId="0" applyFont="1" applyFill="1" applyBorder="1" applyAlignment="1">
      <alignment horizontal="center"/>
    </xf>
    <xf numFmtId="49" fontId="12" fillId="0" borderId="0" xfId="0" applyNumberFormat="1" applyFont="1" applyAlignment="1">
      <alignment horizontal="center"/>
    </xf>
    <xf numFmtId="167" fontId="12" fillId="25" borderId="10" xfId="0" applyNumberFormat="1" applyFont="1" applyFill="1" applyBorder="1" applyAlignment="1">
      <alignment horizontal="center"/>
    </xf>
    <xf numFmtId="49" fontId="12" fillId="25" borderId="0" xfId="0" applyNumberFormat="1" applyFont="1" applyFill="1" applyAlignment="1">
      <alignment horizontal="center"/>
    </xf>
    <xf numFmtId="164" fontId="12" fillId="25" borderId="10" xfId="0" applyFont="1" applyFill="1" applyBorder="1"/>
    <xf numFmtId="170" fontId="12" fillId="25" borderId="0" xfId="0" applyNumberFormat="1" applyFont="1" applyFill="1"/>
    <xf numFmtId="169" fontId="12" fillId="25" borderId="11" xfId="0" applyNumberFormat="1" applyFont="1" applyFill="1" applyBorder="1" applyAlignment="1">
      <alignment horizontal="center"/>
    </xf>
    <xf numFmtId="166" fontId="12" fillId="25" borderId="0" xfId="0" applyNumberFormat="1" applyFont="1" applyFill="1"/>
    <xf numFmtId="164" fontId="12" fillId="25" borderId="0" xfId="0" applyFont="1" applyFill="1"/>
    <xf numFmtId="164" fontId="17" fillId="25" borderId="11" xfId="0" applyFont="1" applyFill="1" applyBorder="1" applyAlignment="1">
      <alignment horizontal="center"/>
    </xf>
    <xf numFmtId="164" fontId="1" fillId="0" borderId="0" xfId="0" applyFont="1" applyAlignment="1">
      <alignment horizontal="left"/>
    </xf>
    <xf numFmtId="49" fontId="12" fillId="0" borderId="18" xfId="0" applyNumberFormat="1" applyFont="1" applyBorder="1" applyAlignment="1">
      <alignment horizontal="center"/>
    </xf>
    <xf numFmtId="167" fontId="14" fillId="26" borderId="4" xfId="0" applyNumberFormat="1" applyFont="1" applyFill="1" applyBorder="1" applyAlignment="1">
      <alignment horizontal="center"/>
    </xf>
    <xf numFmtId="49" fontId="14" fillId="26" borderId="5" xfId="0" applyNumberFormat="1" applyFont="1" applyFill="1" applyBorder="1" applyAlignment="1">
      <alignment horizontal="center"/>
    </xf>
    <xf numFmtId="164" fontId="14" fillId="26" borderId="4" xfId="0" applyFont="1" applyFill="1" applyBorder="1"/>
    <xf numFmtId="170" fontId="14" fillId="26" borderId="5" xfId="0" applyNumberFormat="1" applyFont="1" applyFill="1" applyBorder="1"/>
    <xf numFmtId="169" fontId="14" fillId="26" borderId="6" xfId="0" applyNumberFormat="1" applyFont="1" applyFill="1" applyBorder="1" applyAlignment="1">
      <alignment horizontal="center"/>
    </xf>
    <xf numFmtId="166" fontId="14" fillId="26" borderId="5" xfId="0" applyNumberFormat="1" applyFont="1" applyFill="1" applyBorder="1"/>
    <xf numFmtId="164" fontId="14" fillId="26" borderId="5" xfId="0" applyFont="1" applyFill="1" applyBorder="1"/>
    <xf numFmtId="164" fontId="15" fillId="26" borderId="6" xfId="0" applyFont="1" applyFill="1" applyBorder="1" applyAlignment="1">
      <alignment horizontal="center"/>
    </xf>
    <xf numFmtId="167" fontId="14" fillId="26" borderId="10" xfId="0" applyNumberFormat="1" applyFont="1" applyFill="1" applyBorder="1" applyAlignment="1">
      <alignment horizontal="center"/>
    </xf>
    <xf numFmtId="49" fontId="14" fillId="26" borderId="0" xfId="0" applyNumberFormat="1" applyFont="1" applyFill="1" applyAlignment="1">
      <alignment horizontal="center"/>
    </xf>
    <xf numFmtId="164" fontId="14" fillId="26" borderId="10" xfId="0" applyFont="1" applyFill="1" applyBorder="1"/>
    <xf numFmtId="170" fontId="14" fillId="26" borderId="0" xfId="0" applyNumberFormat="1" applyFont="1" applyFill="1"/>
    <xf numFmtId="169" fontId="14" fillId="26" borderId="11" xfId="0" applyNumberFormat="1" applyFont="1" applyFill="1" applyBorder="1" applyAlignment="1">
      <alignment horizontal="center"/>
    </xf>
    <xf numFmtId="166" fontId="14" fillId="26" borderId="0" xfId="0" applyNumberFormat="1" applyFont="1" applyFill="1"/>
    <xf numFmtId="164" fontId="14" fillId="26" borderId="0" xfId="0" applyFont="1" applyFill="1"/>
    <xf numFmtId="164" fontId="15" fillId="26" borderId="11" xfId="0" applyFont="1" applyFill="1" applyBorder="1" applyAlignment="1">
      <alignment horizontal="center"/>
    </xf>
    <xf numFmtId="49" fontId="11" fillId="0" borderId="18" xfId="0" applyNumberFormat="1" applyFont="1" applyBorder="1" applyAlignment="1">
      <alignment horizontal="center"/>
    </xf>
    <xf numFmtId="167" fontId="14" fillId="27" borderId="4" xfId="0" applyNumberFormat="1" applyFont="1" applyFill="1" applyBorder="1" applyAlignment="1">
      <alignment horizontal="center"/>
    </xf>
    <xf numFmtId="49" fontId="14" fillId="27" borderId="5" xfId="0" applyNumberFormat="1" applyFont="1" applyFill="1" applyBorder="1" applyAlignment="1">
      <alignment horizontal="center"/>
    </xf>
    <xf numFmtId="164" fontId="14" fillId="27" borderId="4" xfId="0" applyFont="1" applyFill="1" applyBorder="1"/>
    <xf numFmtId="170" fontId="14" fillId="27" borderId="5" xfId="0" applyNumberFormat="1" applyFont="1" applyFill="1" applyBorder="1"/>
    <xf numFmtId="169" fontId="14" fillId="27" borderId="6" xfId="0" applyNumberFormat="1" applyFont="1" applyFill="1" applyBorder="1" applyAlignment="1">
      <alignment horizontal="center"/>
    </xf>
    <xf numFmtId="166" fontId="14" fillId="27" borderId="5" xfId="0" applyNumberFormat="1" applyFont="1" applyFill="1" applyBorder="1"/>
    <xf numFmtId="164" fontId="14" fillId="27" borderId="5" xfId="0" applyFont="1" applyFill="1" applyBorder="1"/>
    <xf numFmtId="164" fontId="15" fillId="27" borderId="6" xfId="0" applyFont="1" applyFill="1" applyBorder="1" applyAlignment="1">
      <alignment horizontal="center"/>
    </xf>
    <xf numFmtId="167" fontId="14" fillId="28" borderId="1" xfId="0" applyNumberFormat="1" applyFont="1" applyFill="1" applyBorder="1" applyAlignment="1">
      <alignment horizontal="center"/>
    </xf>
    <xf numFmtId="49" fontId="14" fillId="28" borderId="3" xfId="0" applyNumberFormat="1" applyFont="1" applyFill="1" applyBorder="1" applyAlignment="1">
      <alignment horizontal="center"/>
    </xf>
    <xf numFmtId="164" fontId="14" fillId="28" borderId="1" xfId="0" applyFont="1" applyFill="1" applyBorder="1"/>
    <xf numFmtId="168" fontId="14" fillId="28" borderId="3" xfId="0" applyNumberFormat="1" applyFont="1" applyFill="1" applyBorder="1" applyAlignment="1" applyProtection="1">
      <alignment horizontal="right" vertical="center"/>
      <protection hidden="1"/>
    </xf>
    <xf numFmtId="170" fontId="14" fillId="28" borderId="3" xfId="0" applyNumberFormat="1" applyFont="1" applyFill="1" applyBorder="1"/>
    <xf numFmtId="169" fontId="14" fillId="28" borderId="2" xfId="0" applyNumberFormat="1" applyFont="1" applyFill="1" applyBorder="1" applyAlignment="1">
      <alignment horizontal="center"/>
    </xf>
    <xf numFmtId="166" fontId="14" fillId="28" borderId="3" xfId="0" applyNumberFormat="1" applyFont="1" applyFill="1" applyBorder="1"/>
    <xf numFmtId="164" fontId="14" fillId="28" borderId="3" xfId="0" applyFont="1" applyFill="1" applyBorder="1"/>
    <xf numFmtId="164" fontId="15" fillId="28" borderId="2" xfId="0" applyFont="1" applyFill="1" applyBorder="1" applyAlignment="1">
      <alignment horizontal="center"/>
    </xf>
    <xf numFmtId="164" fontId="14" fillId="29" borderId="1" xfId="0" applyFont="1" applyFill="1" applyBorder="1" applyAlignment="1">
      <alignment horizontal="center"/>
    </xf>
    <xf numFmtId="49" fontId="14" fillId="29" borderId="2" xfId="0" applyNumberFormat="1" applyFont="1" applyFill="1" applyBorder="1" applyAlignment="1">
      <alignment horizontal="center"/>
    </xf>
    <xf numFmtId="167" fontId="17" fillId="29" borderId="3" xfId="0" applyNumberFormat="1" applyFont="1" applyFill="1" applyBorder="1" applyAlignment="1">
      <alignment horizontal="center"/>
    </xf>
    <xf numFmtId="167" fontId="15" fillId="29" borderId="3" xfId="0" applyNumberFormat="1" applyFont="1" applyFill="1" applyBorder="1" applyAlignment="1">
      <alignment horizontal="center"/>
    </xf>
    <xf numFmtId="164" fontId="14" fillId="29" borderId="2" xfId="0" applyFont="1" applyFill="1" applyBorder="1"/>
    <xf numFmtId="164" fontId="14" fillId="29" borderId="1" xfId="0" applyFont="1" applyFill="1" applyBorder="1"/>
    <xf numFmtId="165" fontId="14" fillId="29" borderId="3" xfId="0" applyNumberFormat="1" applyFont="1" applyFill="1" applyBorder="1"/>
    <xf numFmtId="170" fontId="14" fillId="29" borderId="3" xfId="0" applyNumberFormat="1" applyFont="1" applyFill="1" applyBorder="1"/>
    <xf numFmtId="164" fontId="14" fillId="29" borderId="2" xfId="0" applyFont="1" applyFill="1" applyBorder="1" applyAlignment="1">
      <alignment horizontal="center"/>
    </xf>
    <xf numFmtId="164" fontId="14" fillId="29" borderId="3" xfId="0" applyFont="1" applyFill="1" applyBorder="1"/>
    <xf numFmtId="166" fontId="14" fillId="29" borderId="3" xfId="0" applyNumberFormat="1" applyFont="1" applyFill="1" applyBorder="1"/>
    <xf numFmtId="164" fontId="15" fillId="29" borderId="2" xfId="0" applyFont="1" applyFill="1" applyBorder="1" applyAlignment="1">
      <alignment horizontal="center"/>
    </xf>
    <xf numFmtId="170" fontId="1" fillId="0" borderId="0" xfId="0" applyNumberFormat="1" applyFont="1"/>
    <xf numFmtId="169" fontId="1" fillId="0" borderId="0" xfId="0" applyNumberFormat="1" applyFont="1" applyAlignment="1">
      <alignment horizontal="center"/>
    </xf>
    <xf numFmtId="165" fontId="0" fillId="0" borderId="0" xfId="0" applyNumberFormat="1"/>
    <xf numFmtId="164" fontId="1" fillId="10" borderId="0" xfId="0" applyFont="1" applyFill="1"/>
    <xf numFmtId="164" fontId="1" fillId="10" borderId="0" xfId="0" applyFont="1" applyFill="1" applyAlignment="1">
      <alignment horizontal="center"/>
    </xf>
    <xf numFmtId="166" fontId="1" fillId="10" borderId="0" xfId="0" applyNumberFormat="1" applyFont="1" applyFill="1" applyAlignment="1">
      <alignment horizontal="left" vertical="center"/>
    </xf>
    <xf numFmtId="167" fontId="0" fillId="0" borderId="0" xfId="0" applyNumberFormat="1" applyAlignment="1">
      <alignment horizontal="center"/>
    </xf>
    <xf numFmtId="172" fontId="0" fillId="0" borderId="0" xfId="0" applyNumberFormat="1" applyAlignment="1">
      <alignment horizontal="center"/>
    </xf>
    <xf numFmtId="164" fontId="3" fillId="10" borderId="0" xfId="0" applyFont="1" applyFill="1"/>
    <xf numFmtId="164" fontId="3" fillId="10" borderId="0" xfId="0" applyFont="1" applyFill="1" applyAlignment="1">
      <alignment horizontal="center"/>
    </xf>
    <xf numFmtId="164" fontId="1" fillId="10" borderId="0" xfId="0" applyFont="1" applyFill="1" applyAlignment="1">
      <alignment horizontal="right"/>
    </xf>
    <xf numFmtId="2" fontId="8" fillId="3" borderId="9" xfId="0" applyNumberFormat="1" applyFont="1" applyFill="1" applyBorder="1" applyAlignment="1">
      <alignment horizontal="left" vertical="center"/>
    </xf>
    <xf numFmtId="2" fontId="8" fillId="3" borderId="9" xfId="0" applyNumberFormat="1" applyFont="1" applyFill="1" applyBorder="1" applyAlignment="1">
      <alignment horizontal="center" vertical="center"/>
    </xf>
    <xf numFmtId="167" fontId="3" fillId="10" borderId="9" xfId="0" applyNumberFormat="1" applyFont="1" applyFill="1" applyBorder="1" applyAlignment="1">
      <alignment horizontal="center" vertical="center"/>
    </xf>
    <xf numFmtId="167" fontId="3" fillId="10" borderId="0" xfId="0" applyNumberFormat="1" applyFont="1" applyFill="1" applyAlignment="1">
      <alignment horizontal="center"/>
    </xf>
    <xf numFmtId="167" fontId="1" fillId="10" borderId="1" xfId="0" applyNumberFormat="1" applyFont="1" applyFill="1" applyBorder="1" applyAlignment="1">
      <alignment horizontal="right" vertical="center"/>
    </xf>
    <xf numFmtId="166" fontId="1" fillId="10" borderId="0" xfId="0" applyNumberFormat="1" applyFont="1" applyFill="1" applyAlignment="1">
      <alignment horizontal="right" vertical="center"/>
    </xf>
    <xf numFmtId="164" fontId="1" fillId="10" borderId="0" xfId="0" applyFont="1" applyFill="1" applyAlignment="1">
      <alignment horizontal="left"/>
    </xf>
    <xf numFmtId="2" fontId="6" fillId="11" borderId="9" xfId="0" applyNumberFormat="1" applyFont="1" applyFill="1" applyBorder="1" applyAlignment="1">
      <alignment horizontal="left" vertical="center"/>
    </xf>
    <xf numFmtId="2" fontId="6" fillId="11" borderId="9" xfId="0" applyNumberFormat="1" applyFont="1" applyFill="1" applyBorder="1" applyAlignment="1">
      <alignment horizontal="center" vertical="center"/>
    </xf>
    <xf numFmtId="2" fontId="8" fillId="12" borderId="9" xfId="0" applyNumberFormat="1" applyFont="1" applyFill="1" applyBorder="1" applyAlignment="1">
      <alignment horizontal="left" vertical="center"/>
    </xf>
    <xf numFmtId="2" fontId="8" fillId="12" borderId="9" xfId="0" applyNumberFormat="1" applyFont="1" applyFill="1" applyBorder="1" applyAlignment="1">
      <alignment horizontal="center" vertical="center"/>
    </xf>
    <xf numFmtId="2" fontId="6" fillId="13" borderId="9" xfId="0" applyNumberFormat="1" applyFont="1" applyFill="1" applyBorder="1" applyAlignment="1">
      <alignment horizontal="left" vertical="center"/>
    </xf>
    <xf numFmtId="2" fontId="6" fillId="13" borderId="9" xfId="0" applyNumberFormat="1" applyFont="1" applyFill="1" applyBorder="1" applyAlignment="1">
      <alignment horizontal="center" vertical="center"/>
    </xf>
    <xf numFmtId="2" fontId="6" fillId="14" borderId="9" xfId="0" applyNumberFormat="1" applyFont="1" applyFill="1" applyBorder="1" applyAlignment="1">
      <alignment horizontal="left" vertical="center"/>
    </xf>
    <xf numFmtId="2" fontId="6" fillId="14" borderId="9" xfId="0" applyNumberFormat="1" applyFont="1" applyFill="1" applyBorder="1" applyAlignment="1">
      <alignment horizontal="center" vertical="center"/>
    </xf>
    <xf numFmtId="2" fontId="8" fillId="15" borderId="1" xfId="0" applyNumberFormat="1" applyFont="1" applyFill="1" applyBorder="1" applyAlignment="1">
      <alignment horizontal="left" vertical="center"/>
    </xf>
    <xf numFmtId="2" fontId="8" fillId="15" borderId="1" xfId="0" applyNumberFormat="1" applyFont="1" applyFill="1" applyBorder="1" applyAlignment="1">
      <alignment horizontal="center" vertical="center"/>
    </xf>
    <xf numFmtId="2" fontId="6" fillId="16" borderId="1" xfId="0" applyNumberFormat="1" applyFont="1" applyFill="1" applyBorder="1" applyAlignment="1">
      <alignment horizontal="left" vertical="center"/>
    </xf>
    <xf numFmtId="2" fontId="6" fillId="16" borderId="1" xfId="0" applyNumberFormat="1" applyFont="1" applyFill="1" applyBorder="1" applyAlignment="1">
      <alignment horizontal="center" vertical="center"/>
    </xf>
    <xf numFmtId="2" fontId="3" fillId="17" borderId="1" xfId="0" applyNumberFormat="1" applyFont="1" applyFill="1" applyBorder="1" applyAlignment="1">
      <alignment horizontal="left" vertical="center"/>
    </xf>
    <xf numFmtId="2" fontId="3" fillId="17" borderId="1" xfId="0" applyNumberFormat="1" applyFont="1" applyFill="1" applyBorder="1" applyAlignment="1">
      <alignment horizontal="center" vertical="center"/>
    </xf>
    <xf numFmtId="2" fontId="6" fillId="18" borderId="1" xfId="0" applyNumberFormat="1" applyFont="1" applyFill="1" applyBorder="1" applyAlignment="1">
      <alignment horizontal="left" vertical="center"/>
    </xf>
    <xf numFmtId="2" fontId="6" fillId="18" borderId="1" xfId="0" applyNumberFormat="1" applyFont="1" applyFill="1" applyBorder="1" applyAlignment="1">
      <alignment horizontal="center" vertical="center"/>
    </xf>
    <xf numFmtId="2" fontId="6" fillId="19" borderId="1" xfId="0" applyNumberFormat="1" applyFont="1" applyFill="1" applyBorder="1" applyAlignment="1">
      <alignment horizontal="left" vertical="center"/>
    </xf>
    <xf numFmtId="2" fontId="6" fillId="19" borderId="1" xfId="0" applyNumberFormat="1" applyFont="1" applyFill="1" applyBorder="1" applyAlignment="1">
      <alignment horizontal="center" vertical="center"/>
    </xf>
    <xf numFmtId="2" fontId="6" fillId="20" borderId="1" xfId="0" applyNumberFormat="1" applyFont="1" applyFill="1" applyBorder="1" applyAlignment="1">
      <alignment horizontal="left" vertical="center"/>
    </xf>
    <xf numFmtId="2" fontId="6" fillId="20" borderId="1" xfId="0" applyNumberFormat="1" applyFont="1" applyFill="1" applyBorder="1" applyAlignment="1">
      <alignment horizontal="center" vertical="center"/>
    </xf>
    <xf numFmtId="2" fontId="6" fillId="21" borderId="1" xfId="0" applyNumberFormat="1" applyFont="1" applyFill="1" applyBorder="1" applyAlignment="1">
      <alignment horizontal="left" vertical="center"/>
    </xf>
    <xf numFmtId="2" fontId="6" fillId="21" borderId="1" xfId="0" applyNumberFormat="1" applyFont="1" applyFill="1" applyBorder="1" applyAlignment="1">
      <alignment horizontal="center" vertical="center"/>
    </xf>
    <xf numFmtId="167" fontId="3" fillId="10" borderId="1" xfId="0" applyNumberFormat="1" applyFont="1" applyFill="1" applyBorder="1" applyAlignment="1">
      <alignment horizontal="right" vertical="center"/>
    </xf>
    <xf numFmtId="164" fontId="10" fillId="10" borderId="0" xfId="0" applyFont="1" applyFill="1"/>
    <xf numFmtId="49" fontId="0" fillId="0" borderId="0" xfId="0" applyNumberFormat="1" applyAlignment="1">
      <alignment horizontal="center"/>
    </xf>
    <xf numFmtId="49" fontId="0" fillId="0" borderId="0" xfId="0" applyNumberFormat="1"/>
    <xf numFmtId="49" fontId="2" fillId="0" borderId="0" xfId="0" applyNumberFormat="1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 vertical="top"/>
    </xf>
    <xf numFmtId="168" fontId="1" fillId="0" borderId="0" xfId="0" applyNumberFormat="1" applyFont="1" applyAlignment="1">
      <alignment horizontal="center" vertical="top"/>
    </xf>
    <xf numFmtId="49" fontId="2" fillId="0" borderId="0" xfId="0" applyNumberFormat="1" applyFont="1" applyAlignment="1">
      <alignment horizontal="center" vertical="top"/>
    </xf>
    <xf numFmtId="49" fontId="0" fillId="0" borderId="0" xfId="0" applyNumberFormat="1" applyAlignment="1">
      <alignment horizontal="center" vertical="top"/>
    </xf>
    <xf numFmtId="168" fontId="0" fillId="0" borderId="0" xfId="0" applyNumberFormat="1" applyAlignment="1">
      <alignment horizontal="center" vertical="top"/>
    </xf>
    <xf numFmtId="164" fontId="11" fillId="3" borderId="4" xfId="0" applyFont="1" applyFill="1" applyBorder="1" applyAlignment="1" applyProtection="1">
      <alignment horizontal="right" vertical="center"/>
      <protection locked="0" hidden="1"/>
    </xf>
    <xf numFmtId="171" fontId="14" fillId="23" borderId="6" xfId="0" applyNumberFormat="1" applyFont="1" applyFill="1" applyBorder="1" applyAlignment="1" applyProtection="1">
      <alignment vertical="top"/>
      <protection locked="0"/>
    </xf>
    <xf numFmtId="171" fontId="12" fillId="12" borderId="10" xfId="0" applyNumberFormat="1" applyFont="1" applyFill="1" applyBorder="1" applyAlignment="1" applyProtection="1">
      <alignment horizontal="right" vertical="center"/>
      <protection locked="0"/>
    </xf>
    <xf numFmtId="171" fontId="12" fillId="15" borderId="11" xfId="0" applyNumberFormat="1" applyFont="1" applyFill="1" applyBorder="1" applyAlignment="1" applyProtection="1">
      <alignment horizontal="left" vertical="center"/>
      <protection locked="0"/>
    </xf>
    <xf numFmtId="171" fontId="14" fillId="14" borderId="10" xfId="0" applyNumberFormat="1" applyFont="1" applyFill="1" applyBorder="1" applyAlignment="1" applyProtection="1">
      <alignment horizontal="right" vertical="center"/>
      <protection locked="0"/>
    </xf>
    <xf numFmtId="171" fontId="12" fillId="15" borderId="10" xfId="0" applyNumberFormat="1" applyFont="1" applyFill="1" applyBorder="1" applyAlignment="1" applyProtection="1">
      <alignment horizontal="right" vertical="center"/>
      <protection locked="0"/>
    </xf>
    <xf numFmtId="171" fontId="12" fillId="12" borderId="11" xfId="0" applyNumberFormat="1" applyFont="1" applyFill="1" applyBorder="1" applyAlignment="1" applyProtection="1">
      <alignment horizontal="left" vertical="center"/>
      <protection locked="0"/>
    </xf>
    <xf numFmtId="171" fontId="14" fillId="18" borderId="11" xfId="0" applyNumberFormat="1" applyFont="1" applyFill="1" applyBorder="1" applyAlignment="1" applyProtection="1">
      <alignment horizontal="left" vertical="center"/>
      <protection locked="0"/>
    </xf>
    <xf numFmtId="171" fontId="14" fillId="18" borderId="10" xfId="0" applyNumberFormat="1" applyFont="1" applyFill="1" applyBorder="1" applyAlignment="1" applyProtection="1">
      <alignment horizontal="right" vertical="center"/>
      <protection locked="0"/>
    </xf>
    <xf numFmtId="164" fontId="11" fillId="3" borderId="10" xfId="0" applyFont="1" applyFill="1" applyBorder="1" applyAlignment="1" applyProtection="1">
      <alignment horizontal="right" vertical="center"/>
      <protection locked="0" hidden="1"/>
    </xf>
    <xf numFmtId="171" fontId="14" fillId="21" borderId="10" xfId="0" applyNumberFormat="1" applyFont="1" applyFill="1" applyBorder="1" applyAlignment="1" applyProtection="1">
      <alignment horizontal="right" vertical="center"/>
      <protection locked="0"/>
    </xf>
    <xf numFmtId="171" fontId="14" fillId="16" borderId="10" xfId="0" applyNumberFormat="1" applyFont="1" applyFill="1" applyBorder="1" applyAlignment="1" applyProtection="1">
      <alignment horizontal="right" vertical="center"/>
      <protection locked="0"/>
    </xf>
    <xf numFmtId="171" fontId="14" fillId="13" borderId="10" xfId="0" applyNumberFormat="1" applyFont="1" applyFill="1" applyBorder="1" applyAlignment="1" applyProtection="1">
      <alignment horizontal="right" vertical="center"/>
      <protection locked="0"/>
    </xf>
    <xf numFmtId="171" fontId="11" fillId="17" borderId="10" xfId="0" applyNumberFormat="1" applyFont="1" applyFill="1" applyBorder="1" applyAlignment="1" applyProtection="1">
      <alignment horizontal="right" vertical="center"/>
      <protection locked="0"/>
    </xf>
    <xf numFmtId="171" fontId="14" fillId="19" borderId="11" xfId="0" applyNumberFormat="1" applyFont="1" applyFill="1" applyBorder="1" applyAlignment="1" applyProtection="1">
      <alignment horizontal="left" vertical="center"/>
      <protection locked="0"/>
    </xf>
    <xf numFmtId="171" fontId="14" fillId="20" borderId="10" xfId="0" applyNumberFormat="1" applyFont="1" applyFill="1" applyBorder="1" applyAlignment="1" applyProtection="1">
      <alignment horizontal="right" vertical="center"/>
      <protection locked="0"/>
    </xf>
    <xf numFmtId="171" fontId="14" fillId="21" borderId="11" xfId="0" applyNumberFormat="1" applyFont="1" applyFill="1" applyBorder="1" applyAlignment="1" applyProtection="1">
      <alignment horizontal="left" vertical="center"/>
      <protection locked="0"/>
    </xf>
    <xf numFmtId="171" fontId="14" fillId="23" borderId="10" xfId="0" applyNumberFormat="1" applyFont="1" applyFill="1" applyBorder="1" applyAlignment="1" applyProtection="1">
      <alignment horizontal="right" vertical="top"/>
      <protection locked="0"/>
    </xf>
    <xf numFmtId="171" fontId="14" fillId="16" borderId="11" xfId="0" applyNumberFormat="1" applyFont="1" applyFill="1" applyBorder="1" applyAlignment="1" applyProtection="1">
      <alignment horizontal="left" vertical="center"/>
      <protection locked="0"/>
    </xf>
    <xf numFmtId="171" fontId="14" fillId="19" borderId="10" xfId="0" applyNumberFormat="1" applyFont="1" applyFill="1" applyBorder="1" applyAlignment="1" applyProtection="1">
      <alignment horizontal="right" vertical="center"/>
      <protection locked="0"/>
    </xf>
    <xf numFmtId="171" fontId="11" fillId="17" borderId="11" xfId="0" applyNumberFormat="1" applyFont="1" applyFill="1" applyBorder="1" applyAlignment="1" applyProtection="1">
      <alignment horizontal="left" vertical="center"/>
      <protection locked="0"/>
    </xf>
    <xf numFmtId="171" fontId="14" fillId="20" borderId="16" xfId="0" applyNumberFormat="1" applyFont="1" applyFill="1" applyBorder="1" applyAlignment="1" applyProtection="1">
      <alignment horizontal="right" vertical="center"/>
      <protection locked="0"/>
    </xf>
    <xf numFmtId="49" fontId="3" fillId="0" borderId="10" xfId="0" applyNumberFormat="1" applyFont="1" applyBorder="1" applyAlignment="1" applyProtection="1">
      <alignment vertical="top"/>
      <protection locked="0"/>
    </xf>
    <xf numFmtId="166" fontId="2" fillId="0" borderId="0" xfId="0" applyNumberFormat="1" applyFont="1" applyAlignment="1">
      <alignment vertical="top"/>
    </xf>
    <xf numFmtId="164" fontId="2" fillId="0" borderId="0" xfId="0" applyFont="1" applyAlignment="1">
      <alignment vertical="top"/>
    </xf>
    <xf numFmtId="164" fontId="3" fillId="0" borderId="0" xfId="0" applyFont="1" applyAlignment="1">
      <alignment horizontal="center" vertical="top"/>
    </xf>
    <xf numFmtId="166" fontId="3" fillId="31" borderId="1" xfId="2" applyNumberFormat="1" applyFont="1" applyFill="1" applyBorder="1" applyAlignment="1">
      <alignment horizontal="center" vertical="center"/>
    </xf>
    <xf numFmtId="166" fontId="3" fillId="31" borderId="1" xfId="2" applyNumberFormat="1" applyFont="1" applyFill="1" applyBorder="1" applyAlignment="1">
      <alignment horizontal="left" vertical="center"/>
    </xf>
    <xf numFmtId="166" fontId="1" fillId="31" borderId="2" xfId="2" applyNumberFormat="1" applyFont="1" applyFill="1" applyBorder="1" applyAlignment="1">
      <alignment horizontal="left" vertical="center"/>
    </xf>
    <xf numFmtId="166" fontId="3" fillId="31" borderId="9" xfId="2" applyNumberFormat="1" applyFont="1" applyFill="1" applyBorder="1" applyAlignment="1">
      <alignment horizontal="center" vertical="center"/>
    </xf>
    <xf numFmtId="166" fontId="3" fillId="0" borderId="0" xfId="2" applyNumberFormat="1" applyFont="1" applyAlignment="1">
      <alignment horizontal="center"/>
    </xf>
    <xf numFmtId="166" fontId="3" fillId="32" borderId="1" xfId="2" applyNumberFormat="1" applyFont="1" applyFill="1" applyBorder="1" applyAlignment="1">
      <alignment horizontal="center" vertical="center"/>
    </xf>
    <xf numFmtId="166" fontId="3" fillId="32" borderId="1" xfId="2" applyNumberFormat="1" applyFont="1" applyFill="1" applyBorder="1" applyAlignment="1">
      <alignment horizontal="left" vertical="center"/>
    </xf>
    <xf numFmtId="166" fontId="1" fillId="32" borderId="2" xfId="2" applyNumberFormat="1" applyFont="1" applyFill="1" applyBorder="1" applyAlignment="1">
      <alignment horizontal="left" vertical="center"/>
    </xf>
    <xf numFmtId="166" fontId="3" fillId="32" borderId="9" xfId="2" applyNumberFormat="1" applyFont="1" applyFill="1" applyBorder="1" applyAlignment="1">
      <alignment horizontal="center" vertical="center"/>
    </xf>
    <xf numFmtId="166" fontId="3" fillId="33" borderId="0" xfId="2" applyNumberFormat="1" applyFont="1" applyFill="1" applyAlignment="1">
      <alignment horizontal="center"/>
    </xf>
    <xf numFmtId="167" fontId="3" fillId="34" borderId="19" xfId="2" applyNumberFormat="1" applyFont="1" applyFill="1" applyBorder="1" applyAlignment="1">
      <alignment horizontal="center" vertical="center"/>
    </xf>
    <xf numFmtId="164" fontId="3" fillId="34" borderId="19" xfId="2" applyFont="1" applyFill="1" applyBorder="1" applyAlignment="1">
      <alignment horizontal="left" vertical="center"/>
    </xf>
    <xf numFmtId="164" fontId="1" fillId="34" borderId="19" xfId="2" applyFont="1" applyFill="1" applyBorder="1" applyAlignment="1">
      <alignment horizontal="left" vertical="center"/>
    </xf>
    <xf numFmtId="167" fontId="3" fillId="31" borderId="0" xfId="2" applyNumberFormat="1" applyFont="1" applyFill="1" applyAlignment="1">
      <alignment horizontal="center"/>
    </xf>
    <xf numFmtId="164" fontId="3" fillId="34" borderId="19" xfId="2" applyFont="1" applyFill="1" applyBorder="1" applyAlignment="1">
      <alignment horizontal="center" vertical="center"/>
    </xf>
    <xf numFmtId="167" fontId="1" fillId="31" borderId="19" xfId="2" applyNumberFormat="1" applyFont="1" applyFill="1" applyBorder="1" applyAlignment="1">
      <alignment horizontal="right" vertical="center"/>
    </xf>
    <xf numFmtId="167" fontId="3" fillId="35" borderId="19" xfId="2" applyNumberFormat="1" applyFont="1" applyFill="1" applyBorder="1" applyAlignment="1">
      <alignment horizontal="center" vertical="center"/>
    </xf>
    <xf numFmtId="164" fontId="3" fillId="35" borderId="19" xfId="2" applyFont="1" applyFill="1" applyBorder="1" applyAlignment="1">
      <alignment horizontal="left" vertical="center"/>
    </xf>
    <xf numFmtId="164" fontId="1" fillId="35" borderId="19" xfId="2" applyFont="1" applyFill="1" applyBorder="1" applyAlignment="1">
      <alignment horizontal="left" vertical="center"/>
    </xf>
    <xf numFmtId="167" fontId="3" fillId="35" borderId="0" xfId="2" applyNumberFormat="1" applyFont="1" applyFill="1" applyAlignment="1">
      <alignment horizontal="center"/>
    </xf>
    <xf numFmtId="164" fontId="3" fillId="35" borderId="19" xfId="2" applyFont="1" applyFill="1" applyBorder="1" applyAlignment="1">
      <alignment horizontal="center" vertical="center"/>
    </xf>
    <xf numFmtId="167" fontId="1" fillId="35" borderId="19" xfId="2" applyNumberFormat="1" applyFont="1" applyFill="1" applyBorder="1" applyAlignment="1">
      <alignment horizontal="right" vertical="center"/>
    </xf>
    <xf numFmtId="164" fontId="1" fillId="0" borderId="10" xfId="0" applyFont="1" applyBorder="1" applyAlignment="1">
      <alignment horizontal="center" vertical="top"/>
    </xf>
    <xf numFmtId="164" fontId="1" fillId="0" borderId="11" xfId="0" applyFont="1" applyBorder="1" applyAlignment="1">
      <alignment horizontal="center" vertical="top"/>
    </xf>
    <xf numFmtId="164" fontId="1" fillId="8" borderId="10" xfId="0" applyFont="1" applyFill="1" applyBorder="1" applyAlignment="1">
      <alignment horizontal="center" vertical="top"/>
    </xf>
    <xf numFmtId="164" fontId="1" fillId="8" borderId="11" xfId="0" applyFont="1" applyFill="1" applyBorder="1" applyAlignment="1">
      <alignment horizontal="center" vertical="top"/>
    </xf>
    <xf numFmtId="164" fontId="1" fillId="0" borderId="16" xfId="0" applyFont="1" applyBorder="1" applyAlignment="1">
      <alignment horizontal="center" vertical="top"/>
    </xf>
    <xf numFmtId="164" fontId="1" fillId="0" borderId="17" xfId="0" applyFont="1" applyBorder="1" applyAlignment="1">
      <alignment horizontal="center" vertical="top"/>
    </xf>
    <xf numFmtId="164" fontId="1" fillId="8" borderId="4" xfId="0" applyFont="1" applyFill="1" applyBorder="1" applyAlignment="1">
      <alignment horizontal="center" vertical="top"/>
    </xf>
    <xf numFmtId="164" fontId="1" fillId="8" borderId="6" xfId="0" applyFont="1" applyFill="1" applyBorder="1" applyAlignment="1">
      <alignment horizontal="center" vertical="top"/>
    </xf>
    <xf numFmtId="49" fontId="3" fillId="0" borderId="16" xfId="0" applyNumberFormat="1" applyFont="1" applyBorder="1" applyAlignment="1" applyProtection="1">
      <alignment horizontal="left" vertical="top"/>
      <protection locked="0"/>
    </xf>
    <xf numFmtId="49" fontId="3" fillId="0" borderId="18" xfId="0" applyNumberFormat="1" applyFont="1" applyBorder="1" applyAlignment="1" applyProtection="1">
      <alignment horizontal="left" vertical="top"/>
      <protection locked="0"/>
    </xf>
    <xf numFmtId="49" fontId="3" fillId="0" borderId="17" xfId="0" applyNumberFormat="1" applyFont="1" applyBorder="1" applyAlignment="1" applyProtection="1">
      <alignment horizontal="left" vertical="top"/>
      <protection locked="0"/>
    </xf>
    <xf numFmtId="164" fontId="1" fillId="0" borderId="10" xfId="0" applyFont="1" applyBorder="1" applyAlignment="1">
      <alignment horizontal="left" vertical="top" wrapText="1"/>
    </xf>
    <xf numFmtId="164" fontId="1" fillId="0" borderId="0" xfId="0" applyFont="1" applyAlignment="1">
      <alignment horizontal="left" vertical="top" wrapText="1"/>
    </xf>
    <xf numFmtId="164" fontId="1" fillId="0" borderId="11" xfId="0" applyFont="1" applyBorder="1" applyAlignment="1">
      <alignment horizontal="left" vertical="top" wrapText="1"/>
    </xf>
    <xf numFmtId="164" fontId="1" fillId="8" borderId="10" xfId="0" applyFont="1" applyFill="1" applyBorder="1" applyAlignment="1">
      <alignment vertical="top" wrapText="1"/>
    </xf>
    <xf numFmtId="164" fontId="1" fillId="8" borderId="0" xfId="0" applyFont="1" applyFill="1" applyAlignment="1">
      <alignment vertical="top" wrapText="1"/>
    </xf>
    <xf numFmtId="164" fontId="1" fillId="8" borderId="11" xfId="0" applyFont="1" applyFill="1" applyBorder="1" applyAlignment="1">
      <alignment vertical="top" wrapText="1"/>
    </xf>
    <xf numFmtId="0" fontId="1" fillId="0" borderId="16" xfId="0" applyNumberFormat="1" applyFont="1" applyBorder="1" applyAlignment="1">
      <alignment horizontal="left" vertical="top" wrapText="1"/>
    </xf>
    <xf numFmtId="0" fontId="1" fillId="0" borderId="18" xfId="0" applyNumberFormat="1" applyFont="1" applyBorder="1" applyAlignment="1">
      <alignment horizontal="left" vertical="top" wrapText="1"/>
    </xf>
    <xf numFmtId="0" fontId="1" fillId="0" borderId="17" xfId="0" applyNumberFormat="1" applyFont="1" applyBorder="1" applyAlignment="1">
      <alignment horizontal="left" vertical="top" wrapText="1"/>
    </xf>
    <xf numFmtId="49" fontId="3" fillId="0" borderId="10" xfId="0" applyNumberFormat="1" applyFont="1" applyBorder="1" applyAlignment="1" applyProtection="1">
      <alignment horizontal="left" vertical="top"/>
      <protection locked="0"/>
    </xf>
    <xf numFmtId="49" fontId="3" fillId="0" borderId="0" xfId="0" applyNumberFormat="1" applyFont="1" applyAlignment="1" applyProtection="1">
      <alignment horizontal="left" vertical="top"/>
      <protection locked="0"/>
    </xf>
    <xf numFmtId="49" fontId="3" fillId="0" borderId="11" xfId="0" applyNumberFormat="1" applyFont="1" applyBorder="1" applyAlignment="1" applyProtection="1">
      <alignment horizontal="left" vertical="top"/>
      <protection locked="0"/>
    </xf>
    <xf numFmtId="49" fontId="3" fillId="8" borderId="10" xfId="0" applyNumberFormat="1" applyFont="1" applyFill="1" applyBorder="1" applyAlignment="1" applyProtection="1">
      <alignment horizontal="left" vertical="top"/>
      <protection locked="0"/>
    </xf>
    <xf numFmtId="49" fontId="3" fillId="8" borderId="0" xfId="0" applyNumberFormat="1" applyFont="1" applyFill="1" applyAlignment="1" applyProtection="1">
      <alignment horizontal="left" vertical="top"/>
      <protection locked="0"/>
    </xf>
    <xf numFmtId="49" fontId="3" fillId="8" borderId="11" xfId="0" applyNumberFormat="1" applyFont="1" applyFill="1" applyBorder="1" applyAlignment="1" applyProtection="1">
      <alignment horizontal="left" vertical="top"/>
      <protection locked="0"/>
    </xf>
    <xf numFmtId="164" fontId="16" fillId="30" borderId="1" xfId="0" applyFont="1" applyFill="1" applyBorder="1" applyAlignment="1" applyProtection="1">
      <alignment horizontal="left"/>
      <protection locked="0"/>
    </xf>
    <xf numFmtId="164" fontId="16" fillId="30" borderId="3" xfId="0" applyFont="1" applyFill="1" applyBorder="1" applyAlignment="1" applyProtection="1">
      <alignment horizontal="left"/>
      <protection locked="0"/>
    </xf>
    <xf numFmtId="164" fontId="16" fillId="30" borderId="2" xfId="0" applyFont="1" applyFill="1" applyBorder="1" applyAlignment="1" applyProtection="1">
      <alignment horizontal="left"/>
      <protection locked="0"/>
    </xf>
    <xf numFmtId="173" fontId="18" fillId="30" borderId="1" xfId="1" applyFill="1" applyBorder="1" applyAlignment="1" applyProtection="1">
      <protection locked="0"/>
    </xf>
    <xf numFmtId="164" fontId="0" fillId="30" borderId="3" xfId="0" applyFill="1" applyBorder="1" applyProtection="1">
      <protection locked="0"/>
    </xf>
    <xf numFmtId="164" fontId="0" fillId="30" borderId="2" xfId="0" applyFill="1" applyBorder="1" applyProtection="1">
      <protection locked="0"/>
    </xf>
    <xf numFmtId="49" fontId="3" fillId="8" borderId="4" xfId="0" applyNumberFormat="1" applyFont="1" applyFill="1" applyBorder="1" applyAlignment="1" applyProtection="1">
      <alignment horizontal="left" vertical="top"/>
      <protection locked="0"/>
    </xf>
    <xf numFmtId="49" fontId="3" fillId="8" borderId="5" xfId="0" applyNumberFormat="1" applyFont="1" applyFill="1" applyBorder="1" applyAlignment="1" applyProtection="1">
      <alignment horizontal="left" vertical="top"/>
      <protection locked="0"/>
    </xf>
    <xf numFmtId="49" fontId="3" fillId="8" borderId="6" xfId="0" applyNumberFormat="1" applyFont="1" applyFill="1" applyBorder="1" applyAlignment="1" applyProtection="1">
      <alignment horizontal="left" vertical="top"/>
      <protection locked="0"/>
    </xf>
    <xf numFmtId="164" fontId="1" fillId="8" borderId="4" xfId="0" applyFont="1" applyFill="1" applyBorder="1" applyAlignment="1">
      <alignment vertical="top"/>
    </xf>
    <xf numFmtId="164" fontId="1" fillId="8" borderId="5" xfId="0" applyFont="1" applyFill="1" applyBorder="1" applyAlignment="1">
      <alignment vertical="top"/>
    </xf>
    <xf numFmtId="164" fontId="1" fillId="8" borderId="6" xfId="0" applyFont="1" applyFill="1" applyBorder="1" applyAlignment="1">
      <alignment vertical="top"/>
    </xf>
    <xf numFmtId="164" fontId="1" fillId="0" borderId="0" xfId="0" applyFont="1" applyAlignment="1">
      <alignment vertical="top"/>
    </xf>
    <xf numFmtId="164" fontId="22" fillId="0" borderId="0" xfId="0" applyFont="1" applyAlignment="1">
      <alignment vertical="top"/>
    </xf>
  </cellXfs>
  <cellStyles count="3">
    <cellStyle name="Link" xfId="1" builtinId="8"/>
    <cellStyle name="Standard" xfId="0" builtinId="0"/>
    <cellStyle name="Standard 4" xfId="2" xr:uid="{EF0AB23F-13AE-4385-BAC1-3215C1399F8A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6F862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218787"/>
      <rgbColor rgb="FFBFBFBF"/>
      <rgbColor rgb="FF808080"/>
      <rgbColor rgb="FFADE9E2"/>
      <rgbColor rgb="FF993366"/>
      <rgbColor rgb="FFFFFFCC"/>
      <rgbColor rgb="FFCCFFFF"/>
      <rgbColor rgb="FF660066"/>
      <rgbColor rgb="FFFA749D"/>
      <rgbColor rgb="FF0741E3"/>
      <rgbColor rgb="FFD9D9D9"/>
      <rgbColor rgb="FF000080"/>
      <rgbColor rgb="FFFF00FF"/>
      <rgbColor rgb="FFFFFF00"/>
      <rgbColor rgb="FF00FFFF"/>
      <rgbColor rgb="FF800080"/>
      <rgbColor rgb="FFD60000"/>
      <rgbColor rgb="FF008080"/>
      <rgbColor rgb="FF0000FF"/>
      <rgbColor rgb="FF00CCFF"/>
      <rgbColor rgb="FFDBEEF4"/>
      <rgbColor rgb="FFD7E4BD"/>
      <rgbColor rgb="FFFDEADA"/>
      <rgbColor rgb="FF9EBFE6"/>
      <rgbColor rgb="FFF2F2F2"/>
      <rgbColor rgb="FFDCE6F2"/>
      <rgbColor rgb="FFE6E0EC"/>
      <rgbColor rgb="FF3366FF"/>
      <rgbColor rgb="FF33CCCC"/>
      <rgbColor rgb="FFBBF42C"/>
      <rgbColor rgb="FFFFC000"/>
      <rgbColor rgb="FFFF9900"/>
      <rgbColor rgb="FFFC6102"/>
      <rgbColor rgb="FF9751CB"/>
      <rgbColor rgb="FFA6A6A6"/>
      <rgbColor rgb="FF17375E"/>
      <rgbColor rgb="FF339966"/>
      <rgbColor rgb="FF0D0D0D"/>
      <rgbColor rgb="FF333300"/>
      <rgbColor rgb="FF993300"/>
      <rgbColor rgb="FF993366"/>
      <rgbColor rgb="FF5B33BF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185"/>
  <sheetViews>
    <sheetView tabSelected="1" zoomScaleNormal="100" workbookViewId="0">
      <selection activeCell="D1" sqref="D1:F1"/>
    </sheetView>
  </sheetViews>
  <sheetFormatPr baseColWidth="10" defaultColWidth="10.7109375" defaultRowHeight="12.75" customHeight="1" x14ac:dyDescent="0.2"/>
  <cols>
    <col min="1" max="1" width="7.28515625" style="154" customWidth="1"/>
    <col min="2" max="2" width="7.7109375" style="162" customWidth="1"/>
    <col min="3" max="3" width="17.7109375" style="159" customWidth="1"/>
    <col min="4" max="5" width="3.7109375" style="159" customWidth="1"/>
    <col min="6" max="6" width="14.7109375" style="159" customWidth="1"/>
    <col min="7" max="7" width="17.7109375" style="159" customWidth="1"/>
    <col min="8" max="8" width="11.28515625" style="629" customWidth="1"/>
    <col min="9" max="9" width="6.5703125" style="159" customWidth="1"/>
    <col min="10" max="10" width="4.140625" style="159" bestFit="1" customWidth="1"/>
    <col min="11" max="11" width="8" style="161" hidden="1" customWidth="1"/>
    <col min="12" max="12" width="5.28515625" style="160" hidden="1" customWidth="1"/>
    <col min="13" max="13" width="6.42578125" style="161" hidden="1" customWidth="1"/>
    <col min="14" max="14" width="6.140625" style="169" hidden="1" customWidth="1"/>
    <col min="15" max="15" width="3.28515625" style="169" customWidth="1"/>
    <col min="16" max="16" width="38.140625" style="169" hidden="1" customWidth="1"/>
    <col min="17" max="19" width="3.5703125" style="161" hidden="1" customWidth="1"/>
    <col min="20" max="22" width="3.5703125" style="159" hidden="1" customWidth="1"/>
    <col min="23" max="23" width="3.5703125" style="162" hidden="1" customWidth="1"/>
    <col min="24" max="25" width="3.5703125" style="159" hidden="1" customWidth="1"/>
    <col min="26" max="26" width="6.7109375" style="159" hidden="1" customWidth="1"/>
    <col min="27" max="27" width="3.28515625" style="162" hidden="1" customWidth="1"/>
    <col min="28" max="28" width="8" style="162" hidden="1" customWidth="1"/>
    <col min="29" max="31" width="3.5703125" style="162" hidden="1" customWidth="1"/>
    <col min="32" max="32" width="7.42578125" style="162" hidden="1" customWidth="1"/>
    <col min="33" max="35" width="3.28515625" style="162" hidden="1" customWidth="1"/>
    <col min="36" max="36" width="6.85546875" style="162" hidden="1" customWidth="1"/>
    <col min="37" max="39" width="3.28515625" style="162" hidden="1" customWidth="1"/>
    <col min="40" max="40" width="6.7109375" style="159" hidden="1" customWidth="1"/>
    <col min="41" max="41" width="18" style="162" hidden="1" customWidth="1"/>
    <col min="42" max="42" width="5.7109375" style="162" hidden="1" customWidth="1"/>
    <col min="43" max="44" width="2.5703125" style="162" hidden="1" customWidth="1"/>
    <col min="45" max="45" width="10.140625" style="162" hidden="1" customWidth="1"/>
    <col min="46" max="47" width="2.5703125" style="162" hidden="1" customWidth="1"/>
    <col min="48" max="48" width="70.85546875" style="159" hidden="1" customWidth="1"/>
    <col min="49" max="49" width="21.42578125" style="162" hidden="1" customWidth="1"/>
    <col min="50" max="50" width="19" style="163" hidden="1" customWidth="1"/>
    <col min="51" max="54" width="2.5703125" style="162" hidden="1" customWidth="1"/>
    <col min="55" max="55" width="51.42578125" style="159" hidden="1" customWidth="1"/>
    <col min="56" max="56" width="19" style="159" hidden="1" customWidth="1"/>
    <col min="57" max="57" width="11.28515625" style="159" hidden="1" customWidth="1"/>
    <col min="58" max="58" width="11.5703125" style="159" hidden="1" customWidth="1"/>
    <col min="59" max="59" width="28.42578125" style="159" hidden="1" customWidth="1"/>
    <col min="60" max="60" width="21.42578125" style="162" hidden="1" customWidth="1"/>
    <col min="61" max="61" width="19" style="159" hidden="1" customWidth="1"/>
    <col min="62" max="64" width="2.5703125" style="162" hidden="1" customWidth="1"/>
    <col min="65" max="67" width="6.7109375" style="159" hidden="1" customWidth="1"/>
    <col min="68" max="68" width="2.5703125" style="164" bestFit="1" customWidth="1"/>
    <col min="69" max="69" width="6.85546875" style="164" customWidth="1"/>
    <col min="70" max="70" width="8.42578125" style="164" customWidth="1"/>
    <col min="71" max="72" width="3.5703125" style="164" customWidth="1"/>
    <col min="73" max="73" width="2" style="164" customWidth="1"/>
    <col min="74" max="74" width="3.5703125" style="164" customWidth="1"/>
    <col min="75" max="75" width="5" style="164" customWidth="1"/>
    <col min="76" max="76" width="3.7109375" style="159" customWidth="1"/>
    <col min="77" max="77" width="6.28515625" style="159" customWidth="1"/>
    <col min="78" max="78" width="6" style="159" customWidth="1"/>
    <col min="80" max="80" width="10" style="159" customWidth="1"/>
  </cols>
  <sheetData>
    <row r="1" spans="1:82 16362:16384" ht="12.75" customHeight="1" thickBot="1" x14ac:dyDescent="0.25">
      <c r="B1" s="154"/>
      <c r="C1" s="155" t="s">
        <v>0</v>
      </c>
      <c r="D1" s="752"/>
      <c r="E1" s="753"/>
      <c r="F1" s="754"/>
      <c r="G1" s="156"/>
      <c r="H1" s="157" t="s">
        <v>1</v>
      </c>
      <c r="I1" s="158" t="s">
        <v>2</v>
      </c>
      <c r="N1"/>
      <c r="O1"/>
      <c r="P1"/>
      <c r="Q1"/>
      <c r="R1"/>
      <c r="S1"/>
      <c r="BQ1" s="174">
        <f>SUM(BQ2:BQ7)</f>
        <v>0</v>
      </c>
      <c r="BR1" s="165" t="s">
        <v>3</v>
      </c>
      <c r="BS1" s="161"/>
    </row>
    <row r="2" spans="1:82 16362:16384" ht="12.75" customHeight="1" thickBot="1" x14ac:dyDescent="0.25">
      <c r="B2" s="154"/>
      <c r="C2" s="165" t="s">
        <v>4</v>
      </c>
      <c r="D2" s="755"/>
      <c r="E2" s="756"/>
      <c r="F2" s="757"/>
      <c r="G2" t="s">
        <v>5</v>
      </c>
      <c r="H2" s="166">
        <f>SUM(Q11:S61)</f>
        <v>0</v>
      </c>
      <c r="I2" s="167">
        <f>SUM(T11:V115)</f>
        <v>288</v>
      </c>
      <c r="N2"/>
      <c r="O2"/>
      <c r="P2"/>
      <c r="Q2"/>
      <c r="R2"/>
      <c r="S2"/>
      <c r="BQ2" s="167">
        <f>SUM(D11:E115)</f>
        <v>0</v>
      </c>
      <c r="BR2" s="164" t="s">
        <v>6</v>
      </c>
      <c r="BS2" s="161"/>
    </row>
    <row r="3" spans="1:82 16362:16384" ht="12.75" customHeight="1" x14ac:dyDescent="0.2">
      <c r="B3" s="154"/>
      <c r="C3"/>
      <c r="D3"/>
      <c r="E3" s="168"/>
      <c r="F3" s="156"/>
      <c r="G3" s="156" t="s">
        <v>7</v>
      </c>
      <c r="H3" s="166">
        <f>SUM(Q66:S73)</f>
        <v>0</v>
      </c>
      <c r="I3" s="166">
        <f>SUM(T117:V132)</f>
        <v>192</v>
      </c>
      <c r="N3"/>
      <c r="O3"/>
      <c r="P3"/>
      <c r="BQ3" s="167">
        <f>SUM(D117:E132)</f>
        <v>0</v>
      </c>
      <c r="BR3" s="164" t="s">
        <v>8</v>
      </c>
      <c r="BS3" s="161"/>
    </row>
    <row r="4" spans="1:82 16362:16384" ht="12.75" customHeight="1" x14ac:dyDescent="0.2">
      <c r="A4" s="765" t="s">
        <v>732</v>
      </c>
      <c r="B4" s="764"/>
      <c r="C4" s="764"/>
      <c r="D4" s="764"/>
      <c r="E4" s="764"/>
      <c r="F4" s="156"/>
      <c r="G4" t="s">
        <v>9</v>
      </c>
      <c r="H4" s="166">
        <f>SUM(Q75:S78)</f>
        <v>0</v>
      </c>
      <c r="I4" s="166">
        <f>SUM(T134:V141)</f>
        <v>128</v>
      </c>
      <c r="N4"/>
      <c r="O4"/>
      <c r="P4"/>
      <c r="BQ4" s="167">
        <f>SUM(D134:E141)</f>
        <v>0</v>
      </c>
      <c r="BR4" s="164" t="s">
        <v>10</v>
      </c>
      <c r="BS4" s="161"/>
    </row>
    <row r="5" spans="1:82 16362:16384" ht="12.75" customHeight="1" x14ac:dyDescent="0.2">
      <c r="A5" s="765" t="s">
        <v>733</v>
      </c>
      <c r="B5" s="764"/>
      <c r="C5" s="764"/>
      <c r="D5" s="764"/>
      <c r="E5" s="764"/>
      <c r="F5" s="156"/>
      <c r="G5" t="s">
        <v>11</v>
      </c>
      <c r="H5" s="166">
        <f>SUM(Q80:S81)</f>
        <v>0</v>
      </c>
      <c r="I5" s="166">
        <f>SUM(T143:V146)</f>
        <v>80</v>
      </c>
      <c r="N5"/>
      <c r="O5"/>
      <c r="P5"/>
      <c r="BQ5" s="167">
        <f>SUM(D143:E146)</f>
        <v>0</v>
      </c>
      <c r="BR5" s="164" t="s">
        <v>12</v>
      </c>
      <c r="BS5" s="161"/>
    </row>
    <row r="6" spans="1:82 16362:16384" ht="12.75" customHeight="1" x14ac:dyDescent="0.2">
      <c r="A6" s="765" t="s">
        <v>734</v>
      </c>
      <c r="B6" s="764"/>
      <c r="C6" s="764"/>
      <c r="D6" s="764"/>
      <c r="E6" s="764"/>
      <c r="F6" s="156"/>
      <c r="G6" t="s">
        <v>13</v>
      </c>
      <c r="H6" s="166">
        <f>SUM(Q83:S84)</f>
        <v>0</v>
      </c>
      <c r="I6" s="166">
        <f>SUM(T148:V149)</f>
        <v>48</v>
      </c>
      <c r="O6"/>
      <c r="P6"/>
      <c r="BQ6" s="167">
        <f>SUM(D148:E149)</f>
        <v>0</v>
      </c>
      <c r="BR6" s="164" t="s">
        <v>14</v>
      </c>
      <c r="BS6" s="161"/>
    </row>
    <row r="7" spans="1:82 16362:16384" ht="12.75" customHeight="1" x14ac:dyDescent="0.2">
      <c r="A7" s="765" t="s">
        <v>736</v>
      </c>
      <c r="B7" s="764"/>
      <c r="C7" s="764"/>
      <c r="D7" s="764"/>
      <c r="E7" s="764"/>
      <c r="F7" s="156"/>
      <c r="G7" t="s">
        <v>15</v>
      </c>
      <c r="H7" s="166">
        <f>SUM(Q86:Q91)</f>
        <v>0</v>
      </c>
      <c r="I7" s="166">
        <f>SUM(T151:V152)</f>
        <v>50</v>
      </c>
      <c r="AA7" s="170"/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2"/>
      <c r="AO7" s="171"/>
      <c r="AP7" s="171"/>
      <c r="AQ7" s="171"/>
      <c r="AR7" s="171"/>
      <c r="AS7" s="171"/>
      <c r="AT7" s="171"/>
      <c r="AU7" s="171"/>
      <c r="AV7" s="172"/>
      <c r="AW7" s="171"/>
      <c r="AX7" s="173"/>
      <c r="AY7" s="171"/>
      <c r="AZ7" s="171"/>
      <c r="BA7" s="171"/>
      <c r="BB7" s="171"/>
      <c r="BC7" s="172" t="s">
        <v>16</v>
      </c>
      <c r="BD7" s="172"/>
      <c r="BE7" s="172"/>
      <c r="BF7" s="172"/>
      <c r="BG7" s="172"/>
      <c r="BH7" s="171"/>
      <c r="BI7" s="172"/>
      <c r="BJ7" s="171"/>
      <c r="BK7" s="171"/>
      <c r="BL7" s="171"/>
      <c r="BM7" s="172"/>
      <c r="BQ7" s="167">
        <f>SUM(D151:E151)</f>
        <v>0</v>
      </c>
      <c r="BR7" s="164" t="s">
        <v>17</v>
      </c>
      <c r="BS7" s="161"/>
    </row>
    <row r="8" spans="1:82 16362:16384" ht="12.75" customHeight="1" x14ac:dyDescent="0.2">
      <c r="A8" s="765" t="s">
        <v>737</v>
      </c>
      <c r="B8" s="764"/>
      <c r="C8" s="764"/>
      <c r="D8" s="764"/>
      <c r="E8" s="764"/>
      <c r="F8" s="156"/>
      <c r="G8" t="s">
        <v>18</v>
      </c>
      <c r="H8" s="166">
        <f>SUM(Q87:Q92)</f>
        <v>0</v>
      </c>
      <c r="I8" s="166">
        <f>SUM(T154:V163)</f>
        <v>14</v>
      </c>
      <c r="AA8" s="171"/>
      <c r="AB8" s="171"/>
      <c r="AC8" s="171"/>
      <c r="AD8" s="171"/>
      <c r="AE8" s="171"/>
      <c r="AF8" s="171"/>
      <c r="AG8" s="171"/>
      <c r="AH8" s="171"/>
      <c r="AI8" s="171"/>
      <c r="AJ8" s="171"/>
      <c r="AK8" s="171"/>
      <c r="AL8" s="171"/>
      <c r="AM8" s="171"/>
      <c r="AN8" s="172"/>
      <c r="AO8" s="171"/>
      <c r="AP8" s="171"/>
      <c r="AQ8" s="171"/>
      <c r="AR8" s="171"/>
      <c r="AS8" s="171"/>
      <c r="AT8" s="171"/>
      <c r="AU8" s="171"/>
      <c r="AV8" s="172"/>
      <c r="AW8" s="171"/>
      <c r="AX8" s="173"/>
      <c r="AY8" s="171"/>
      <c r="AZ8" s="171"/>
      <c r="BA8" s="171"/>
      <c r="BB8" s="171"/>
      <c r="BC8" s="172"/>
      <c r="BD8" s="172"/>
      <c r="BE8" s="172"/>
      <c r="BF8" s="172"/>
      <c r="BG8" s="172"/>
      <c r="BH8" s="171"/>
      <c r="BI8" s="172"/>
      <c r="BJ8" s="171"/>
      <c r="BK8" s="171"/>
      <c r="BL8" s="171"/>
      <c r="BM8" s="172"/>
    </row>
    <row r="9" spans="1:82 16362:16384" ht="13.5" customHeight="1" thickBot="1" x14ac:dyDescent="0.25">
      <c r="A9" s="765" t="s">
        <v>735</v>
      </c>
      <c r="G9" s="165" t="s">
        <v>19</v>
      </c>
      <c r="H9" s="174">
        <f>SUM(H3:H8)</f>
        <v>0</v>
      </c>
      <c r="I9" s="174">
        <f>SUM(I2:I8)</f>
        <v>800</v>
      </c>
      <c r="K9" s="174"/>
      <c r="L9" s="165"/>
      <c r="AA9" s="171"/>
      <c r="AB9" s="173" t="s">
        <v>20</v>
      </c>
      <c r="AC9" s="171"/>
      <c r="AD9" s="171"/>
      <c r="AE9" s="171"/>
      <c r="AF9" s="173" t="s">
        <v>21</v>
      </c>
      <c r="AG9" s="171"/>
      <c r="AH9" s="171"/>
      <c r="AI9" s="171"/>
      <c r="AJ9" s="173" t="s">
        <v>22</v>
      </c>
      <c r="AK9" s="171"/>
      <c r="AL9" s="171"/>
      <c r="AM9" s="171"/>
      <c r="AN9" s="172"/>
      <c r="AO9" s="173" t="s">
        <v>20</v>
      </c>
      <c r="AP9" s="173" t="s">
        <v>23</v>
      </c>
      <c r="AQ9" s="173"/>
      <c r="AR9" s="173"/>
      <c r="AS9" s="175" t="s">
        <v>24</v>
      </c>
      <c r="AT9" s="171"/>
      <c r="AU9" s="171"/>
      <c r="AV9" s="172"/>
      <c r="AW9" s="176" t="s">
        <v>25</v>
      </c>
      <c r="AX9" s="173"/>
      <c r="AY9" s="171"/>
      <c r="AZ9" s="171"/>
      <c r="BA9" s="171"/>
      <c r="BB9" s="171"/>
      <c r="BC9" s="177" t="s">
        <v>26</v>
      </c>
      <c r="BD9" s="172"/>
      <c r="BE9" s="172"/>
      <c r="BF9" s="172"/>
      <c r="BG9" s="172"/>
      <c r="BH9" s="176" t="s">
        <v>27</v>
      </c>
      <c r="BI9" s="172"/>
      <c r="BJ9" s="171"/>
      <c r="BK9" s="171"/>
      <c r="BL9" s="171"/>
      <c r="BM9" s="172"/>
      <c r="BQ9" s="178" t="s">
        <v>28</v>
      </c>
      <c r="BS9" s="178" t="s">
        <v>20</v>
      </c>
      <c r="BU9" s="179" t="s">
        <v>23</v>
      </c>
    </row>
    <row r="10" spans="1:82 16362:16384" ht="65.25" customHeight="1" thickBot="1" x14ac:dyDescent="0.25">
      <c r="A10" s="180" t="s">
        <v>29</v>
      </c>
      <c r="B10" s="181" t="s">
        <v>30</v>
      </c>
      <c r="C10" s="182" t="s">
        <v>31</v>
      </c>
      <c r="D10" s="183" t="s">
        <v>32</v>
      </c>
      <c r="E10" s="183" t="s">
        <v>33</v>
      </c>
      <c r="F10" s="184" t="s">
        <v>34</v>
      </c>
      <c r="G10" s="185" t="s">
        <v>35</v>
      </c>
      <c r="H10" s="186" t="s">
        <v>36</v>
      </c>
      <c r="I10" s="187" t="s">
        <v>37</v>
      </c>
      <c r="J10" s="188" t="s">
        <v>38</v>
      </c>
      <c r="K10" s="185" t="s">
        <v>39</v>
      </c>
      <c r="L10" s="189" t="s">
        <v>40</v>
      </c>
      <c r="M10" s="187" t="s">
        <v>41</v>
      </c>
      <c r="N10" s="181" t="s">
        <v>42</v>
      </c>
      <c r="O10" s="190"/>
      <c r="P10" s="190"/>
      <c r="Q10" s="152" t="s">
        <v>43</v>
      </c>
      <c r="R10" s="152" t="s">
        <v>44</v>
      </c>
      <c r="S10" s="152" t="s">
        <v>45</v>
      </c>
      <c r="T10" s="152" t="s">
        <v>46</v>
      </c>
      <c r="U10" s="152" t="s">
        <v>47</v>
      </c>
      <c r="V10" s="152" t="s">
        <v>48</v>
      </c>
      <c r="W10" s="152" t="s">
        <v>49</v>
      </c>
      <c r="X10" s="152" t="s">
        <v>50</v>
      </c>
      <c r="Y10" s="152" t="s">
        <v>51</v>
      </c>
      <c r="Z10" s="191"/>
      <c r="AA10" s="192" t="s">
        <v>52</v>
      </c>
      <c r="AB10" s="193" t="str">
        <f>C11</f>
        <v>Mexiko</v>
      </c>
      <c r="AC10" s="193" t="str">
        <f>F11</f>
        <v>Südafrika</v>
      </c>
      <c r="AD10" s="193" t="str">
        <f>C12</f>
        <v>Südkorea</v>
      </c>
      <c r="AE10" s="193" t="str">
        <f>F12</f>
        <v>Tschechien</v>
      </c>
      <c r="AF10" s="194" t="str">
        <f t="shared" ref="AF10:AM10" si="0">AB10</f>
        <v>Mexiko</v>
      </c>
      <c r="AG10" s="194" t="str">
        <f t="shared" si="0"/>
        <v>Südafrika</v>
      </c>
      <c r="AH10" s="194" t="str">
        <f t="shared" si="0"/>
        <v>Südkorea</v>
      </c>
      <c r="AI10" s="194" t="str">
        <f t="shared" si="0"/>
        <v>Tschechien</v>
      </c>
      <c r="AJ10" s="194" t="str">
        <f t="shared" si="0"/>
        <v>Mexiko</v>
      </c>
      <c r="AK10" s="194" t="str">
        <f t="shared" si="0"/>
        <v>Südafrika</v>
      </c>
      <c r="AL10" s="194" t="str">
        <f t="shared" si="0"/>
        <v>Südkorea</v>
      </c>
      <c r="AM10" s="194" t="str">
        <f t="shared" si="0"/>
        <v>Tschechien</v>
      </c>
      <c r="AN10" s="172"/>
      <c r="AO10" s="194" t="s">
        <v>53</v>
      </c>
      <c r="AP10" s="171"/>
      <c r="AQ10" s="171"/>
      <c r="AR10" s="171"/>
      <c r="AS10" s="195"/>
      <c r="AT10" s="171"/>
      <c r="AU10" s="171"/>
      <c r="AV10" s="172"/>
      <c r="AW10" s="176" t="s">
        <v>54</v>
      </c>
      <c r="AX10" s="173"/>
      <c r="AY10" s="171"/>
      <c r="AZ10" s="171"/>
      <c r="BA10" s="171"/>
      <c r="BB10" s="171"/>
      <c r="BC10" s="172" t="str">
        <f>AX11</f>
        <v>Mexiko</v>
      </c>
      <c r="BD10" s="172" t="str">
        <f>AX12</f>
        <v>Südafrika</v>
      </c>
      <c r="BE10" s="172" t="str">
        <f>AX13</f>
        <v>Südkorea</v>
      </c>
      <c r="BF10" s="172" t="str">
        <f>AX14</f>
        <v>Tschechien</v>
      </c>
      <c r="BG10" s="172"/>
      <c r="BH10" s="176" t="s">
        <v>54</v>
      </c>
      <c r="BI10" s="172"/>
      <c r="BJ10" s="171"/>
      <c r="BK10" s="171"/>
      <c r="BL10" s="171"/>
      <c r="BM10" s="172"/>
      <c r="BN10"/>
      <c r="BO10"/>
      <c r="BX10"/>
      <c r="BY10"/>
      <c r="BZ10"/>
      <c r="CB10"/>
      <c r="XEH10" s="191"/>
      <c r="XEI10" s="191"/>
      <c r="XEJ10" s="191"/>
      <c r="XEK10" s="191"/>
      <c r="XEL10" s="191"/>
      <c r="XEM10" s="191"/>
      <c r="XEN10" s="191"/>
      <c r="XEO10" s="191"/>
      <c r="XEP10" s="191"/>
      <c r="XEQ10" s="191"/>
      <c r="XER10" s="191"/>
      <c r="XES10" s="191"/>
      <c r="XET10" s="191"/>
      <c r="XEU10" s="191"/>
      <c r="XEV10" s="191"/>
      <c r="XEW10" s="191"/>
      <c r="XEX10" s="191"/>
      <c r="XEY10" s="191"/>
      <c r="XEZ10" s="191"/>
      <c r="XFA10" s="191"/>
      <c r="XFB10" s="191"/>
      <c r="XFC10" s="191"/>
      <c r="XFD10" s="191"/>
    </row>
    <row r="11" spans="1:82 16362:16384" ht="13.5" customHeight="1" x14ac:dyDescent="0.2">
      <c r="A11" s="196">
        <v>1</v>
      </c>
      <c r="B11" s="197" t="s">
        <v>55</v>
      </c>
      <c r="C11" s="198" t="s">
        <v>56</v>
      </c>
      <c r="D11" s="123"/>
      <c r="E11" s="123"/>
      <c r="F11" s="199" t="s">
        <v>57</v>
      </c>
      <c r="G11" s="200" t="s">
        <v>58</v>
      </c>
      <c r="H11" s="201">
        <v>46184</v>
      </c>
      <c r="I11" s="202">
        <v>0.875</v>
      </c>
      <c r="J11" s="203">
        <f t="shared" ref="J11:J16" si="1">WEEKDAY(H11)</f>
        <v>5</v>
      </c>
      <c r="K11" s="200" t="str">
        <f t="shared" ref="K11:K16" si="2">IF(N11="n","NEIN",IF(D11&gt;E11,C11,IF(E11&gt;D11,F11,"REMIS")))</f>
        <v>NEIN</v>
      </c>
      <c r="L11" s="204" t="str">
        <f t="shared" ref="L11:L16" si="3">IF(N11="n","Nein",D11-E11)</f>
        <v>Nein</v>
      </c>
      <c r="M11" s="205" t="str">
        <f t="shared" ref="M11:M16" si="4">IF(N11="n","Nein",TEXT(D11,"TT")&amp;TEXT(E11,"TT"))</f>
        <v>Nein</v>
      </c>
      <c r="N11" s="206" t="str">
        <f t="shared" ref="N11:N16" si="5">IF(ISBLANK(E11),"n","j")</f>
        <v>n</v>
      </c>
      <c r="O11" s="179"/>
      <c r="P11" s="179"/>
      <c r="Q11" s="207"/>
      <c r="R11" s="207"/>
      <c r="S11" s="207"/>
      <c r="T11" s="207">
        <v>2</v>
      </c>
      <c r="U11" s="207">
        <v>1</v>
      </c>
      <c r="V11" s="207">
        <v>1</v>
      </c>
      <c r="W11" s="207">
        <f t="shared" ref="W11:W16" si="6">(SUM(Q11))/2</f>
        <v>0</v>
      </c>
      <c r="X11" s="207">
        <f t="shared" ref="X11:X16" si="7">IF(S11=1,0,R11)</f>
        <v>0</v>
      </c>
      <c r="Y11" s="207">
        <f t="shared" ref="Y11:Y16" si="8">IF(S11=0,0,IF(S11=2,1,IF(S11=1,1,0)))</f>
        <v>0</v>
      </c>
      <c r="AA11" s="208">
        <f t="shared" ref="AA11:AA16" si="9">IF(D11-E11&gt;0,1,IF(E11=D11,0,-1))</f>
        <v>0</v>
      </c>
      <c r="AB11" s="209">
        <f>IF($D11="",0,IF($D11&gt;$E11,3,IF($D11=E11,1,0)))</f>
        <v>0</v>
      </c>
      <c r="AC11" s="209">
        <f>IF($E11="",0,IF($D11&gt;$E11,0,IF($D11=E11,1,3)))</f>
        <v>0</v>
      </c>
      <c r="AD11" s="210"/>
      <c r="AE11" s="210"/>
      <c r="AF11" s="211">
        <f>D11</f>
        <v>0</v>
      </c>
      <c r="AG11" s="211">
        <f>E11</f>
        <v>0</v>
      </c>
      <c r="AH11" s="212"/>
      <c r="AI11" s="212"/>
      <c r="AJ11" s="213">
        <f>E11</f>
        <v>0</v>
      </c>
      <c r="AK11" s="213">
        <f>D11</f>
        <v>0</v>
      </c>
      <c r="AL11" s="214"/>
      <c r="AM11" s="214"/>
      <c r="AN11" s="215"/>
      <c r="AO11" s="216">
        <f>AB17</f>
        <v>0</v>
      </c>
      <c r="AP11" s="211">
        <f>AF17</f>
        <v>0</v>
      </c>
      <c r="AQ11" s="213">
        <f>AJ17</f>
        <v>0</v>
      </c>
      <c r="AR11" s="217">
        <f>AP11-AQ11</f>
        <v>0</v>
      </c>
      <c r="AS11" s="218">
        <f>IF(AO11&gt;AO12,-1,0)</f>
        <v>0</v>
      </c>
      <c r="AT11" s="218">
        <f>IF(AO11&gt;AO13,-1,0)</f>
        <v>0</v>
      </c>
      <c r="AU11" s="218">
        <f>IF(AO11&gt;AO14,-1,0)</f>
        <v>0</v>
      </c>
      <c r="AV11" s="219">
        <f>1000000-(AY11*100000+BB11*10000+AZ11*1000)</f>
        <v>1000000</v>
      </c>
      <c r="AW11" s="220">
        <f>RANK(AV11,AV11:AV14,1)</f>
        <v>1</v>
      </c>
      <c r="AX11" s="221" t="str">
        <f>C11</f>
        <v>Mexiko</v>
      </c>
      <c r="AY11" s="222">
        <f t="shared" ref="AY11:BA14" si="10">AO11</f>
        <v>0</v>
      </c>
      <c r="AZ11" s="222">
        <f t="shared" si="10"/>
        <v>0</v>
      </c>
      <c r="BA11" s="222">
        <f t="shared" si="10"/>
        <v>0</v>
      </c>
      <c r="BB11" s="222">
        <f>AZ11-BA11</f>
        <v>0</v>
      </c>
      <c r="BC11" s="223"/>
      <c r="BD11" s="219">
        <f>IF(AV12&lt;&gt;AV11,AV12-2000,IF(BD10=K11,AV12-1000,AV12))</f>
        <v>1000000</v>
      </c>
      <c r="BE11" s="219">
        <f>IF(AV13&lt;&gt;AV11,AV13-2000,IF(BE10=K13,AV13-1000,AV13))</f>
        <v>1000000</v>
      </c>
      <c r="BF11" s="219">
        <f>IF(AV14&lt;&gt;AV11,AV14-2000,IF(BF10=K16,AV14-1000,AV14))</f>
        <v>1000000</v>
      </c>
      <c r="BG11" s="224">
        <f>BC15</f>
        <v>3000000</v>
      </c>
      <c r="BH11" s="225">
        <f>RANK(BG11,BG11:BG14,1)</f>
        <v>1</v>
      </c>
      <c r="BI11" s="167" t="str">
        <f t="shared" ref="BI11:BL14" si="11">AX11</f>
        <v>Mexiko</v>
      </c>
      <c r="BJ11" s="226">
        <f t="shared" si="11"/>
        <v>0</v>
      </c>
      <c r="BK11" s="226">
        <f t="shared" si="11"/>
        <v>0</v>
      </c>
      <c r="BL11" s="226">
        <f t="shared" si="11"/>
        <v>0</v>
      </c>
      <c r="BM11" s="227"/>
      <c r="BN11" s="228"/>
      <c r="BO11" s="167"/>
      <c r="BP11" s="229">
        <v>1</v>
      </c>
      <c r="BQ11" s="230" t="str">
        <f>IFERROR(VLOOKUP(1,BH11:BI14,2,FALSE()),"")</f>
        <v>Mexiko</v>
      </c>
      <c r="BR11" s="231"/>
      <c r="BS11" s="229">
        <f>IFERROR(VLOOKUP(1,BH11:BL14,3,FALSE()),"")</f>
        <v>0</v>
      </c>
      <c r="BT11" s="232">
        <f>IFERROR(VLOOKUP(1,BH11:BL14,4,FALSE()),"")</f>
        <v>0</v>
      </c>
      <c r="BU11" s="225" t="s">
        <v>59</v>
      </c>
      <c r="BV11" s="232">
        <f>IFERROR(VLOOKUP(1,BH11:BL14,5,FALSE()),"")</f>
        <v>0</v>
      </c>
      <c r="BW11" s="232" t="s">
        <v>60</v>
      </c>
      <c r="BX11" s="167"/>
      <c r="BY11" s="167"/>
      <c r="BZ11" s="167"/>
      <c r="CA11" s="167"/>
      <c r="CB11" s="167"/>
      <c r="CC11" s="167"/>
      <c r="CD11" s="167"/>
    </row>
    <row r="12" spans="1:82 16362:16384" ht="13.5" customHeight="1" x14ac:dyDescent="0.2">
      <c r="A12" s="233">
        <v>2</v>
      </c>
      <c r="B12" s="234" t="s">
        <v>55</v>
      </c>
      <c r="C12" s="13" t="s">
        <v>61</v>
      </c>
      <c r="D12" s="14"/>
      <c r="E12" s="14"/>
      <c r="F12" s="15" t="s">
        <v>62</v>
      </c>
      <c r="G12" s="156" t="s">
        <v>63</v>
      </c>
      <c r="H12" s="16">
        <v>46185</v>
      </c>
      <c r="I12" s="236">
        <v>0.16666666666666699</v>
      </c>
      <c r="J12" s="237">
        <f t="shared" si="1"/>
        <v>6</v>
      </c>
      <c r="K12" s="238" t="str">
        <f t="shared" si="2"/>
        <v>NEIN</v>
      </c>
      <c r="L12" s="239" t="str">
        <f t="shared" si="3"/>
        <v>Nein</v>
      </c>
      <c r="M12" s="156" t="str">
        <f t="shared" si="4"/>
        <v>Nein</v>
      </c>
      <c r="N12" s="240" t="str">
        <f t="shared" si="5"/>
        <v>n</v>
      </c>
      <c r="O12" s="179"/>
      <c r="P12" s="179"/>
      <c r="Q12" s="207"/>
      <c r="R12" s="207"/>
      <c r="S12" s="207"/>
      <c r="T12" s="207">
        <v>2</v>
      </c>
      <c r="U12" s="207">
        <v>1</v>
      </c>
      <c r="V12" s="207">
        <v>1</v>
      </c>
      <c r="W12" s="207">
        <f t="shared" si="6"/>
        <v>0</v>
      </c>
      <c r="X12" s="207">
        <f t="shared" si="7"/>
        <v>0</v>
      </c>
      <c r="Y12" s="207">
        <f t="shared" si="8"/>
        <v>0</v>
      </c>
      <c r="AA12" s="208">
        <f t="shared" si="9"/>
        <v>0</v>
      </c>
      <c r="AB12" s="210"/>
      <c r="AC12" s="210"/>
      <c r="AD12" s="209">
        <f>IF($E12="",0,IF($D12&gt;$E12,3,IF($D12=E12,1,0)))</f>
        <v>0</v>
      </c>
      <c r="AE12" s="209">
        <f>IF($E12="",0,IF($D12&gt;$E12,0,IF($D12=E12,1,3)))</f>
        <v>0</v>
      </c>
      <c r="AF12" s="212"/>
      <c r="AG12" s="212"/>
      <c r="AH12" s="211">
        <f>D12</f>
        <v>0</v>
      </c>
      <c r="AI12" s="211">
        <f>E12</f>
        <v>0</v>
      </c>
      <c r="AJ12" s="214"/>
      <c r="AK12" s="214"/>
      <c r="AL12" s="213">
        <f>E12</f>
        <v>0</v>
      </c>
      <c r="AM12" s="213">
        <f>D12</f>
        <v>0</v>
      </c>
      <c r="AN12" s="215"/>
      <c r="AO12" s="241">
        <f>AC17</f>
        <v>0</v>
      </c>
      <c r="AP12" s="242">
        <f>AG17</f>
        <v>0</v>
      </c>
      <c r="AQ12" s="243">
        <f>AK17</f>
        <v>0</v>
      </c>
      <c r="AR12" s="244">
        <f>AP12-AQ12</f>
        <v>0</v>
      </c>
      <c r="AS12" s="245">
        <f>IF(AO12&gt;AO11,-1,0)</f>
        <v>0</v>
      </c>
      <c r="AT12" s="218">
        <f>IF(AO12&gt;AO13,-1,0)</f>
        <v>0</v>
      </c>
      <c r="AU12" s="245">
        <f>IF(AO12&gt;AO14,-1,0)</f>
        <v>0</v>
      </c>
      <c r="AV12" s="219">
        <f>1000000-(AY12*100000+BB12*10000+AZ12*1000)</f>
        <v>1000000</v>
      </c>
      <c r="AW12" s="246">
        <f>RANK(AV12,AV11:AV14,1)</f>
        <v>1</v>
      </c>
      <c r="AX12" s="247" t="str">
        <f>F11</f>
        <v>Südafrika</v>
      </c>
      <c r="AY12" s="222">
        <f t="shared" si="10"/>
        <v>0</v>
      </c>
      <c r="AZ12" s="248">
        <f t="shared" si="10"/>
        <v>0</v>
      </c>
      <c r="BA12" s="248">
        <f t="shared" si="10"/>
        <v>0</v>
      </c>
      <c r="BB12" s="222">
        <f>AZ12-BA12</f>
        <v>0</v>
      </c>
      <c r="BC12" s="219">
        <f>IF(AV11&lt;&gt;AV12,AV11-2000,IF(BC10=K11,AV11-1000,AV11))</f>
        <v>1000000</v>
      </c>
      <c r="BD12" s="223"/>
      <c r="BE12" s="219">
        <f>IF(AV12&lt;&gt;AV13,AV13-2000,IF(BE10=K15,AV13-1000,AV13))</f>
        <v>1000000</v>
      </c>
      <c r="BF12" s="219">
        <f>IF(AV14&lt;&gt;AV12,AV14-2000,IF(BF10=K14,AV14-1000,AV14))</f>
        <v>1000000</v>
      </c>
      <c r="BG12" s="249">
        <f>BD15</f>
        <v>3000000</v>
      </c>
      <c r="BH12" s="225">
        <f>RANK(BG12,BG11:BG14,1)</f>
        <v>1</v>
      </c>
      <c r="BI12" s="167" t="str">
        <f t="shared" si="11"/>
        <v>Südafrika</v>
      </c>
      <c r="BJ12" s="226">
        <f t="shared" si="11"/>
        <v>0</v>
      </c>
      <c r="BK12" s="226">
        <f t="shared" si="11"/>
        <v>0</v>
      </c>
      <c r="BL12" s="226">
        <f t="shared" si="11"/>
        <v>0</v>
      </c>
      <c r="BM12" s="215"/>
      <c r="BN12" s="167"/>
      <c r="BO12" s="167"/>
      <c r="BP12" s="229">
        <v>2</v>
      </c>
      <c r="BQ12" s="230" t="str">
        <f>IFERROR(VLOOKUP(2,BH11:BI14,2,FALSE()),"")</f>
        <v/>
      </c>
      <c r="BR12" s="231"/>
      <c r="BS12" s="229" t="str">
        <f>IFERROR(VLOOKUP(2,BH11:BL14,3,FALSE()),"")</f>
        <v/>
      </c>
      <c r="BT12" s="232" t="str">
        <f>IFERROR(VLOOKUP(2,BH11:BL14,4,FALSE()),"")</f>
        <v/>
      </c>
      <c r="BU12" s="225" t="s">
        <v>59</v>
      </c>
      <c r="BV12" s="232" t="str">
        <f>IFERROR(VLOOKUP(2,BH11:BL14,5,FALSE()),"")</f>
        <v/>
      </c>
      <c r="BW12" s="232" t="s">
        <v>64</v>
      </c>
      <c r="BX12" s="167"/>
      <c r="BY12" s="167"/>
      <c r="BZ12" s="167"/>
      <c r="CA12" s="167"/>
      <c r="CB12" s="167"/>
      <c r="CC12" s="167"/>
      <c r="CD12" s="167"/>
    </row>
    <row r="13" spans="1:82 16362:16384" ht="13.5" customHeight="1" x14ac:dyDescent="0.2">
      <c r="A13" s="250">
        <v>28</v>
      </c>
      <c r="B13" s="251" t="s">
        <v>55</v>
      </c>
      <c r="C13" s="89" t="str">
        <f>C11</f>
        <v>Mexiko</v>
      </c>
      <c r="D13" s="124"/>
      <c r="E13" s="124"/>
      <c r="F13" s="125" t="str">
        <f>C12</f>
        <v>Südkorea</v>
      </c>
      <c r="G13" s="252" t="s">
        <v>63</v>
      </c>
      <c r="H13" s="126">
        <v>46192</v>
      </c>
      <c r="I13" s="253">
        <v>0.125</v>
      </c>
      <c r="J13" s="254">
        <f t="shared" si="1"/>
        <v>6</v>
      </c>
      <c r="K13" s="255" t="str">
        <f t="shared" si="2"/>
        <v>NEIN</v>
      </c>
      <c r="L13" s="256" t="str">
        <f t="shared" si="3"/>
        <v>Nein</v>
      </c>
      <c r="M13" s="252" t="str">
        <f t="shared" si="4"/>
        <v>Nein</v>
      </c>
      <c r="N13" s="257" t="str">
        <f t="shared" si="5"/>
        <v>n</v>
      </c>
      <c r="O13" s="179"/>
      <c r="P13" s="179"/>
      <c r="Q13" s="207"/>
      <c r="R13" s="207"/>
      <c r="S13" s="207"/>
      <c r="T13" s="207">
        <v>2</v>
      </c>
      <c r="U13" s="207">
        <v>1</v>
      </c>
      <c r="V13" s="207">
        <v>1</v>
      </c>
      <c r="W13" s="207">
        <f t="shared" si="6"/>
        <v>0</v>
      </c>
      <c r="X13" s="207">
        <f t="shared" si="7"/>
        <v>0</v>
      </c>
      <c r="Y13" s="207">
        <f t="shared" si="8"/>
        <v>0</v>
      </c>
      <c r="AA13" s="208">
        <f t="shared" si="9"/>
        <v>0</v>
      </c>
      <c r="AB13" s="209">
        <f>IF($D13="",0,IF($D13&gt;$E13,3,IF($D13=E13,1,0)))</f>
        <v>0</v>
      </c>
      <c r="AC13" s="209"/>
      <c r="AD13" s="209">
        <f>IF($E13="",0,IF($D13&gt;$E13,0,IF($D13=E13,1,3)))</f>
        <v>0</v>
      </c>
      <c r="AE13" s="209"/>
      <c r="AF13" s="211">
        <f>D13</f>
        <v>0</v>
      </c>
      <c r="AG13" s="211"/>
      <c r="AH13" s="211">
        <f>E13</f>
        <v>0</v>
      </c>
      <c r="AI13" s="211"/>
      <c r="AJ13" s="213">
        <f>E13</f>
        <v>0</v>
      </c>
      <c r="AK13" s="213"/>
      <c r="AL13" s="213">
        <f>D13</f>
        <v>0</v>
      </c>
      <c r="AM13" s="213"/>
      <c r="AN13" s="215"/>
      <c r="AO13" s="241">
        <f>AD17</f>
        <v>0</v>
      </c>
      <c r="AP13" s="242">
        <f>AH17</f>
        <v>0</v>
      </c>
      <c r="AQ13" s="243">
        <f>AL17</f>
        <v>0</v>
      </c>
      <c r="AR13" s="244">
        <f>AP13-AQ13</f>
        <v>0</v>
      </c>
      <c r="AS13" s="245">
        <f>IF(AO13&gt;AO11,-1,0)</f>
        <v>0</v>
      </c>
      <c r="AT13" s="218">
        <f>IF(AO13&gt;AO12,-1,0)</f>
        <v>0</v>
      </c>
      <c r="AU13" s="245">
        <f>IF(AO13&gt;AO14,-1,0)</f>
        <v>0</v>
      </c>
      <c r="AV13" s="219">
        <f>1000000-(AY13*100000+BB13*10000+AZ13*1000)</f>
        <v>1000000</v>
      </c>
      <c r="AW13" s="246">
        <f>RANK(AV13,AV11:AV14,1)</f>
        <v>1</v>
      </c>
      <c r="AX13" s="247" t="str">
        <f>C12</f>
        <v>Südkorea</v>
      </c>
      <c r="AY13" s="222">
        <f t="shared" si="10"/>
        <v>0</v>
      </c>
      <c r="AZ13" s="248">
        <f t="shared" si="10"/>
        <v>0</v>
      </c>
      <c r="BA13" s="248">
        <f t="shared" si="10"/>
        <v>0</v>
      </c>
      <c r="BB13" s="222">
        <f>AZ13-BA13</f>
        <v>0</v>
      </c>
      <c r="BC13" s="219">
        <f>IF(AV11&lt;&gt;AV13,AV11-2000,IF(BC10=K13,AV11-1000,AV11))</f>
        <v>1000000</v>
      </c>
      <c r="BD13" s="219">
        <f>IF(AV12&lt;&gt;AV13,AV12-2000,IF(BD10=K15,AV12-1000,AV12))</f>
        <v>1000000</v>
      </c>
      <c r="BE13" s="223"/>
      <c r="BF13" s="219">
        <f>IF(AV14&lt;&gt;AV13,AV14-2000,IF(BF10=K12,AV14-1000,AV14))</f>
        <v>1000000</v>
      </c>
      <c r="BG13" s="249">
        <f>BE15</f>
        <v>3000000</v>
      </c>
      <c r="BH13" s="225">
        <f>RANK(BG13,BG11:BG14,1)</f>
        <v>1</v>
      </c>
      <c r="BI13" s="167" t="str">
        <f t="shared" si="11"/>
        <v>Südkorea</v>
      </c>
      <c r="BJ13" s="226">
        <f t="shared" si="11"/>
        <v>0</v>
      </c>
      <c r="BK13" s="226">
        <f t="shared" si="11"/>
        <v>0</v>
      </c>
      <c r="BL13" s="226">
        <f t="shared" si="11"/>
        <v>0</v>
      </c>
      <c r="BM13" s="215"/>
      <c r="BN13" s="167"/>
      <c r="BO13" s="167"/>
      <c r="BP13" s="704">
        <v>3</v>
      </c>
      <c r="BQ13" s="705" t="str">
        <f>IFERROR(VLOOKUP(3,BH11:BI14,2,FALSE()),"")</f>
        <v/>
      </c>
      <c r="BR13" s="706"/>
      <c r="BS13" s="707" t="str">
        <f>IFERROR(VLOOKUP(3,BH11:BL14,3,FALSE()),"")</f>
        <v/>
      </c>
      <c r="BT13" s="707" t="str">
        <f>IFERROR(VLOOKUP(3,BH11:BL14,4,FALSE()),"")</f>
        <v/>
      </c>
      <c r="BU13" s="708" t="s">
        <v>59</v>
      </c>
      <c r="BV13" s="707" t="str">
        <f>IFERROR(VLOOKUP(3,BH11:BL14,5,FALSE()),"")</f>
        <v/>
      </c>
      <c r="BW13" s="258"/>
      <c r="BX13" s="167"/>
      <c r="BY13" s="167"/>
      <c r="BZ13" s="167"/>
      <c r="CA13" s="167"/>
      <c r="CB13" s="167"/>
      <c r="CC13" s="167"/>
      <c r="CD13" s="167"/>
    </row>
    <row r="14" spans="1:82 16362:16384" s="164" customFormat="1" ht="13.5" customHeight="1" x14ac:dyDescent="0.2">
      <c r="A14" s="233">
        <v>25</v>
      </c>
      <c r="B14" s="234" t="s">
        <v>55</v>
      </c>
      <c r="C14" s="13" t="str">
        <f>F12</f>
        <v>Tschechien</v>
      </c>
      <c r="D14" s="14"/>
      <c r="E14" s="14"/>
      <c r="F14" s="15" t="str">
        <f>F11</f>
        <v>Südafrika</v>
      </c>
      <c r="G14" s="156" t="s">
        <v>65</v>
      </c>
      <c r="H14" s="16">
        <v>46191</v>
      </c>
      <c r="I14" s="236">
        <v>0.75</v>
      </c>
      <c r="J14" s="237">
        <f t="shared" si="1"/>
        <v>5</v>
      </c>
      <c r="K14" s="238" t="str">
        <f t="shared" si="2"/>
        <v>NEIN</v>
      </c>
      <c r="L14" s="239" t="str">
        <f t="shared" si="3"/>
        <v>Nein</v>
      </c>
      <c r="M14" s="156" t="str">
        <f t="shared" si="4"/>
        <v>Nein</v>
      </c>
      <c r="N14" s="240" t="str">
        <f t="shared" si="5"/>
        <v>n</v>
      </c>
      <c r="O14" s="179"/>
      <c r="P14" s="179"/>
      <c r="Q14" s="207"/>
      <c r="R14" s="207"/>
      <c r="S14" s="207"/>
      <c r="T14" s="207">
        <v>2</v>
      </c>
      <c r="U14" s="207">
        <v>1</v>
      </c>
      <c r="V14" s="207">
        <v>1</v>
      </c>
      <c r="W14" s="207">
        <f t="shared" si="6"/>
        <v>0</v>
      </c>
      <c r="X14" s="207">
        <f t="shared" si="7"/>
        <v>0</v>
      </c>
      <c r="Y14" s="207">
        <f t="shared" si="8"/>
        <v>0</v>
      </c>
      <c r="Z14" s="159"/>
      <c r="AA14" s="208">
        <f t="shared" si="9"/>
        <v>0</v>
      </c>
      <c r="AB14" s="209"/>
      <c r="AC14" s="209">
        <f>IF($D14="",0,IF($E14&gt;$D14,3,IF($E14=D14,1,0)))</f>
        <v>0</v>
      </c>
      <c r="AD14" s="209"/>
      <c r="AE14" s="209">
        <f>IF($D14="",0,IF($E14&gt;$D14,0,IF($E14=D14,1,3)))</f>
        <v>0</v>
      </c>
      <c r="AF14" s="211"/>
      <c r="AG14" s="211">
        <f>E14</f>
        <v>0</v>
      </c>
      <c r="AH14" s="211"/>
      <c r="AI14" s="211">
        <f>D14</f>
        <v>0</v>
      </c>
      <c r="AJ14" s="213"/>
      <c r="AK14" s="213">
        <f>D14</f>
        <v>0</v>
      </c>
      <c r="AL14" s="213"/>
      <c r="AM14" s="213">
        <f>E14</f>
        <v>0</v>
      </c>
      <c r="AN14" s="215"/>
      <c r="AO14" s="241">
        <f>AE17</f>
        <v>0</v>
      </c>
      <c r="AP14" s="242">
        <f>AI17</f>
        <v>0</v>
      </c>
      <c r="AQ14" s="243">
        <f>AM17</f>
        <v>0</v>
      </c>
      <c r="AR14" s="244">
        <f>AP14-AQ14</f>
        <v>0</v>
      </c>
      <c r="AS14" s="245">
        <f>IF(AO14&gt;AO11,-1,0)</f>
        <v>0</v>
      </c>
      <c r="AT14" s="218">
        <f>IF(AO14&gt;AO12,-1,0)</f>
        <v>0</v>
      </c>
      <c r="AU14" s="245">
        <f>IF(AO14&gt;AO13,-1,0)</f>
        <v>0</v>
      </c>
      <c r="AV14" s="219">
        <f>1000000-(AY14*100000+BB14*10000+AZ14*1000)</f>
        <v>1000000</v>
      </c>
      <c r="AW14" s="246">
        <f>RANK(AV14,AV11:AV14,1)</f>
        <v>1</v>
      </c>
      <c r="AX14" s="247" t="str">
        <f>F12</f>
        <v>Tschechien</v>
      </c>
      <c r="AY14" s="222">
        <f t="shared" si="10"/>
        <v>0</v>
      </c>
      <c r="AZ14" s="248">
        <f t="shared" si="10"/>
        <v>0</v>
      </c>
      <c r="BA14" s="248">
        <f t="shared" si="10"/>
        <v>0</v>
      </c>
      <c r="BB14" s="222">
        <f>AZ14-BA14</f>
        <v>0</v>
      </c>
      <c r="BC14" s="219">
        <f>IF(AV11&lt;&gt;AV14,AV11-2000,IF(BC10=K16,AV11-1000,AV11))</f>
        <v>1000000</v>
      </c>
      <c r="BD14" s="219">
        <f>IF(AV12&lt;&gt;AV14,AV12-2000,IF(BD10=K14,AV12-1000,AV12))</f>
        <v>1000000</v>
      </c>
      <c r="BE14" s="219">
        <f>IF(AV13&lt;&gt;AV14,AV13-2000,IF(BE10=K12,AV13-1000,AV13))</f>
        <v>1000000</v>
      </c>
      <c r="BF14" s="223"/>
      <c r="BG14" s="249">
        <f>BF15</f>
        <v>3000000</v>
      </c>
      <c r="BH14" s="225">
        <f>RANK(BG14,BG11:BG14,1)</f>
        <v>1</v>
      </c>
      <c r="BI14" s="167" t="str">
        <f t="shared" si="11"/>
        <v>Tschechien</v>
      </c>
      <c r="BJ14" s="226">
        <f t="shared" si="11"/>
        <v>0</v>
      </c>
      <c r="BK14" s="226">
        <f t="shared" si="11"/>
        <v>0</v>
      </c>
      <c r="BL14" s="226">
        <f t="shared" si="11"/>
        <v>0</v>
      </c>
      <c r="BM14" s="215"/>
      <c r="BN14" s="167"/>
      <c r="BO14" s="167"/>
      <c r="BP14" s="709">
        <v>4</v>
      </c>
      <c r="BQ14" s="710" t="str">
        <f>IFERROR(VLOOKUP(4,BH11:BI14,2,FALSE()),"")</f>
        <v/>
      </c>
      <c r="BR14" s="711"/>
      <c r="BS14" s="712" t="str">
        <f>IFERROR(VLOOKUP(4,BH11:BL14,3,FALSE()),"")</f>
        <v/>
      </c>
      <c r="BT14" s="712" t="str">
        <f>IFERROR(VLOOKUP(4,BH11:BL14,4,FALSE()),"")</f>
        <v/>
      </c>
      <c r="BU14" s="713" t="s">
        <v>59</v>
      </c>
      <c r="BV14" s="712" t="str">
        <f>IFERROR(VLOOKUP(4,BH11:BL14,5,FALSE()),"")</f>
        <v/>
      </c>
      <c r="BW14" s="258"/>
      <c r="BX14" s="167"/>
      <c r="BY14" s="167"/>
      <c r="BZ14" s="167"/>
      <c r="CA14" s="258"/>
      <c r="CB14" s="258"/>
      <c r="CC14" s="258"/>
      <c r="CD14" s="25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pans="1:82 16362:16384" s="164" customFormat="1" ht="12.75" customHeight="1" x14ac:dyDescent="0.2">
      <c r="A15" s="250">
        <v>54</v>
      </c>
      <c r="B15" s="251" t="s">
        <v>55</v>
      </c>
      <c r="C15" s="89" t="str">
        <f>F11</f>
        <v>Südafrika</v>
      </c>
      <c r="D15" s="124"/>
      <c r="E15" s="124"/>
      <c r="F15" s="125" t="str">
        <f>C12</f>
        <v>Südkorea</v>
      </c>
      <c r="G15" s="252" t="s">
        <v>66</v>
      </c>
      <c r="H15" s="126">
        <v>46198</v>
      </c>
      <c r="I15" s="253">
        <v>0.125</v>
      </c>
      <c r="J15" s="254">
        <f t="shared" si="1"/>
        <v>5</v>
      </c>
      <c r="K15" s="255" t="str">
        <f t="shared" si="2"/>
        <v>NEIN</v>
      </c>
      <c r="L15" s="256" t="str">
        <f t="shared" si="3"/>
        <v>Nein</v>
      </c>
      <c r="M15" s="252" t="str">
        <f t="shared" si="4"/>
        <v>Nein</v>
      </c>
      <c r="N15" s="257" t="str">
        <f t="shared" si="5"/>
        <v>n</v>
      </c>
      <c r="O15" s="179"/>
      <c r="P15" s="179"/>
      <c r="Q15" s="207"/>
      <c r="R15" s="207"/>
      <c r="S15" s="207"/>
      <c r="T15" s="207">
        <v>2</v>
      </c>
      <c r="U15" s="207">
        <v>1</v>
      </c>
      <c r="V15" s="207">
        <v>1</v>
      </c>
      <c r="W15" s="207">
        <f t="shared" si="6"/>
        <v>0</v>
      </c>
      <c r="X15" s="207">
        <f t="shared" si="7"/>
        <v>0</v>
      </c>
      <c r="Y15" s="207">
        <f t="shared" si="8"/>
        <v>0</v>
      </c>
      <c r="Z15" s="159"/>
      <c r="AA15" s="208">
        <f t="shared" si="9"/>
        <v>0</v>
      </c>
      <c r="AB15" s="259"/>
      <c r="AC15" s="209">
        <f>IF($E15="",0,IF($D15&gt;$E15,3,IF($D15=E15,1,0)))</f>
        <v>0</v>
      </c>
      <c r="AD15" s="209">
        <f>IF($E15="",0,IF($D15&gt;$E15,0,IF($D15=E15,1,3)))</f>
        <v>0</v>
      </c>
      <c r="AE15" s="209"/>
      <c r="AF15" s="211"/>
      <c r="AG15" s="211">
        <f>D15</f>
        <v>0</v>
      </c>
      <c r="AH15" s="211">
        <f>E15</f>
        <v>0</v>
      </c>
      <c r="AI15" s="211"/>
      <c r="AJ15" s="213"/>
      <c r="AK15" s="213">
        <f>E15</f>
        <v>0</v>
      </c>
      <c r="AL15" s="213">
        <f>D15</f>
        <v>0</v>
      </c>
      <c r="AM15" s="213"/>
      <c r="AN15" s="215"/>
      <c r="AO15" s="226"/>
      <c r="AP15" s="226"/>
      <c r="AQ15" s="226"/>
      <c r="AR15" s="226"/>
      <c r="AS15" s="226"/>
      <c r="AT15" s="226"/>
      <c r="AU15" s="226"/>
      <c r="AV15" s="219"/>
      <c r="AW15" s="226"/>
      <c r="AX15" s="260"/>
      <c r="AY15" s="226"/>
      <c r="AZ15" s="226"/>
      <c r="BA15" s="226"/>
      <c r="BB15" s="226"/>
      <c r="BC15" s="261">
        <f>SUM(BC11:BC14)</f>
        <v>3000000</v>
      </c>
      <c r="BD15" s="262">
        <f>SUM(BD11:BD14)</f>
        <v>3000000</v>
      </c>
      <c r="BE15" s="262">
        <f>SUM(BE11:BE14)</f>
        <v>3000000</v>
      </c>
      <c r="BF15" s="262">
        <f>SUM(BF11:BF14)</f>
        <v>3000000</v>
      </c>
      <c r="BG15" s="263"/>
      <c r="BH15" s="225"/>
      <c r="BI15" s="264"/>
      <c r="BJ15" s="226"/>
      <c r="BK15" s="226"/>
      <c r="BL15" s="226"/>
      <c r="BM15" s="215"/>
      <c r="BN15" s="167"/>
      <c r="BO15" s="167"/>
      <c r="BP15" s="258"/>
      <c r="BQ15" s="258"/>
      <c r="BR15" s="258"/>
      <c r="BS15" s="258"/>
      <c r="BT15" s="258"/>
      <c r="BU15" s="258"/>
      <c r="BV15" s="258"/>
      <c r="BW15" s="258"/>
      <c r="BX15" s="167"/>
      <c r="BY15" s="258"/>
      <c r="BZ15" s="258"/>
      <c r="CA15" s="258"/>
      <c r="CB15" s="258"/>
      <c r="CC15" s="258"/>
      <c r="CD15" s="25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pans="1:82 16362:16384" ht="13.5" customHeight="1" x14ac:dyDescent="0.2">
      <c r="A16" s="265">
        <v>53</v>
      </c>
      <c r="B16" s="266" t="s">
        <v>55</v>
      </c>
      <c r="C16" s="21" t="str">
        <f>F12</f>
        <v>Tschechien</v>
      </c>
      <c r="D16" s="22"/>
      <c r="E16" s="22"/>
      <c r="F16" s="23" t="str">
        <f>C11</f>
        <v>Mexiko</v>
      </c>
      <c r="G16" s="267" t="s">
        <v>67</v>
      </c>
      <c r="H16" s="24">
        <v>46198</v>
      </c>
      <c r="I16" s="268">
        <v>0.125</v>
      </c>
      <c r="J16" s="269">
        <f t="shared" si="1"/>
        <v>5</v>
      </c>
      <c r="K16" s="270" t="str">
        <f t="shared" si="2"/>
        <v>NEIN</v>
      </c>
      <c r="L16" s="271" t="str">
        <f t="shared" si="3"/>
        <v>Nein</v>
      </c>
      <c r="M16" s="267" t="str">
        <f t="shared" si="4"/>
        <v>Nein</v>
      </c>
      <c r="N16" s="272" t="str">
        <f t="shared" si="5"/>
        <v>n</v>
      </c>
      <c r="O16" s="179"/>
      <c r="P16" s="179"/>
      <c r="Q16" s="207"/>
      <c r="R16" s="207"/>
      <c r="S16" s="207"/>
      <c r="T16" s="207">
        <v>2</v>
      </c>
      <c r="U16" s="207">
        <v>1</v>
      </c>
      <c r="V16" s="207">
        <v>1</v>
      </c>
      <c r="W16" s="207">
        <f t="shared" si="6"/>
        <v>0</v>
      </c>
      <c r="X16" s="207">
        <f t="shared" si="7"/>
        <v>0</v>
      </c>
      <c r="Y16" s="207">
        <f t="shared" si="8"/>
        <v>0</v>
      </c>
      <c r="AA16" s="208">
        <f t="shared" si="9"/>
        <v>0</v>
      </c>
      <c r="AB16" s="259">
        <f>IF($D16="",0,IF($D16&gt;$E16,0,IF($D16=E16,1,3)))</f>
        <v>0</v>
      </c>
      <c r="AC16" s="209"/>
      <c r="AD16" s="209"/>
      <c r="AE16" s="209">
        <f>IF($E16="",0,IF($D16&gt;$E16,3,IF($D16=E16,1,0)))</f>
        <v>0</v>
      </c>
      <c r="AF16" s="211">
        <f>E16</f>
        <v>0</v>
      </c>
      <c r="AG16" s="211"/>
      <c r="AH16" s="211"/>
      <c r="AI16" s="211">
        <f>D16</f>
        <v>0</v>
      </c>
      <c r="AJ16" s="213">
        <f>D16</f>
        <v>0</v>
      </c>
      <c r="AK16" s="213"/>
      <c r="AL16" s="213"/>
      <c r="AM16" s="213">
        <f>E16</f>
        <v>0</v>
      </c>
      <c r="AN16" s="215"/>
      <c r="AO16" s="273" t="s">
        <v>68</v>
      </c>
      <c r="AP16" s="274"/>
      <c r="AQ16" s="274"/>
      <c r="AR16" s="274"/>
      <c r="AS16" s="274"/>
      <c r="AT16" s="274"/>
      <c r="AU16" s="274"/>
      <c r="AV16" s="219" t="b">
        <f>OR(AV11=AV12,AV11=AV13,AV11=AV14,AV12=AV13,AV12=AV14,AV13=AV14)</f>
        <v>1</v>
      </c>
      <c r="AW16" s="226"/>
      <c r="AX16" s="260"/>
      <c r="AY16" s="226"/>
      <c r="AZ16" s="226"/>
      <c r="BA16" s="226"/>
      <c r="BB16" s="226"/>
      <c r="BC16" s="219" t="s">
        <v>69</v>
      </c>
      <c r="BD16" s="219"/>
      <c r="BE16" s="219"/>
      <c r="BF16" s="219"/>
      <c r="BG16" s="219" t="b">
        <f>OR(BG11=BG12,BG11=BG13,BG11=BG14,BG12=BG13,BG12=BG14,BG13=BG14)</f>
        <v>1</v>
      </c>
      <c r="BH16" s="226"/>
      <c r="BI16" s="167"/>
      <c r="BJ16" s="226"/>
      <c r="BK16" s="226"/>
      <c r="BL16" s="226"/>
      <c r="BM16" s="215"/>
      <c r="BN16" s="167"/>
      <c r="BO16" s="167"/>
      <c r="BP16" s="258"/>
      <c r="BQ16" s="258"/>
      <c r="BR16" s="258"/>
      <c r="BS16" s="258"/>
      <c r="BT16" s="258"/>
      <c r="BU16" s="258"/>
      <c r="BV16" s="258"/>
      <c r="BW16" s="258"/>
      <c r="BX16" s="167"/>
      <c r="BY16" s="167"/>
      <c r="BZ16" s="167"/>
      <c r="CA16" s="167"/>
      <c r="CB16" s="167"/>
      <c r="CC16" s="167"/>
      <c r="CD16" s="167"/>
    </row>
    <row r="17" spans="1:82 16362:16384" ht="12.75" customHeight="1" thickBot="1" x14ac:dyDescent="0.25">
      <c r="A17" s="233"/>
      <c r="B17" s="234"/>
      <c r="C17" s="13"/>
      <c r="D17" s="235"/>
      <c r="E17" s="235"/>
      <c r="F17" s="15"/>
      <c r="G17" s="156"/>
      <c r="H17" s="25"/>
      <c r="I17" s="236"/>
      <c r="J17" s="237"/>
      <c r="K17" s="238"/>
      <c r="L17" s="239"/>
      <c r="M17" s="156"/>
      <c r="N17" s="240"/>
      <c r="O17" s="179"/>
      <c r="P17" s="179"/>
      <c r="Q17" s="207"/>
      <c r="R17" s="207"/>
      <c r="S17" s="207"/>
      <c r="T17" s="207"/>
      <c r="U17" s="207"/>
      <c r="V17" s="207"/>
      <c r="W17" s="207"/>
      <c r="X17" s="207"/>
      <c r="Y17" s="207"/>
      <c r="AA17" s="275"/>
      <c r="AB17" s="276">
        <f t="shared" ref="AB17:AM17" si="12">SUM(AB11:AB16)</f>
        <v>0</v>
      </c>
      <c r="AC17" s="276">
        <f t="shared" si="12"/>
        <v>0</v>
      </c>
      <c r="AD17" s="276">
        <f t="shared" si="12"/>
        <v>0</v>
      </c>
      <c r="AE17" s="276">
        <f t="shared" si="12"/>
        <v>0</v>
      </c>
      <c r="AF17" s="277">
        <f t="shared" si="12"/>
        <v>0</v>
      </c>
      <c r="AG17" s="277">
        <f t="shared" si="12"/>
        <v>0</v>
      </c>
      <c r="AH17" s="277">
        <f t="shared" si="12"/>
        <v>0</v>
      </c>
      <c r="AI17" s="277">
        <f t="shared" si="12"/>
        <v>0</v>
      </c>
      <c r="AJ17" s="277">
        <f t="shared" si="12"/>
        <v>0</v>
      </c>
      <c r="AK17" s="277">
        <f t="shared" si="12"/>
        <v>0</v>
      </c>
      <c r="AL17" s="277">
        <f t="shared" si="12"/>
        <v>0</v>
      </c>
      <c r="AM17" s="277">
        <f t="shared" si="12"/>
        <v>0</v>
      </c>
      <c r="AN17" s="215"/>
      <c r="AO17" s="275"/>
      <c r="AP17" s="275"/>
      <c r="AQ17" s="275"/>
      <c r="AR17" s="275"/>
      <c r="AS17" s="275"/>
      <c r="AT17" s="275"/>
      <c r="AU17" s="275"/>
      <c r="AV17" s="278" t="s">
        <v>70</v>
      </c>
      <c r="AW17" s="275"/>
      <c r="AX17" s="279"/>
      <c r="AY17" s="275"/>
      <c r="AZ17" s="275"/>
      <c r="BA17" s="275"/>
      <c r="BB17" s="275"/>
      <c r="BC17" s="215"/>
      <c r="BD17" s="215"/>
      <c r="BE17" s="215"/>
      <c r="BF17" s="215"/>
      <c r="BG17" s="215"/>
      <c r="BH17" s="275"/>
      <c r="BI17" s="215"/>
      <c r="BJ17" s="275"/>
      <c r="BK17" s="275"/>
      <c r="BL17" s="275"/>
      <c r="BM17" s="215"/>
      <c r="BN17" s="167"/>
      <c r="BO17" s="167"/>
      <c r="BP17" s="258"/>
      <c r="BQ17" s="258"/>
      <c r="BR17" s="258"/>
      <c r="BS17" s="258"/>
      <c r="BT17" s="258"/>
      <c r="BU17" s="258"/>
      <c r="BV17" s="258"/>
      <c r="BW17" s="258"/>
      <c r="BX17" s="167"/>
      <c r="BY17" s="167"/>
      <c r="BZ17" s="167"/>
      <c r="CA17" s="167"/>
      <c r="CB17" s="167"/>
      <c r="CC17" s="167"/>
      <c r="CD17" s="167"/>
    </row>
    <row r="18" spans="1:82 16362:16384" ht="13.5" hidden="1" customHeight="1" x14ac:dyDescent="0.2">
      <c r="A18" s="233"/>
      <c r="B18" s="234"/>
      <c r="C18" s="13"/>
      <c r="D18" s="235"/>
      <c r="E18" s="235"/>
      <c r="F18" s="15"/>
      <c r="G18" s="156"/>
      <c r="H18" s="25"/>
      <c r="I18" s="236"/>
      <c r="J18" s="237"/>
      <c r="K18" s="238"/>
      <c r="L18" s="239"/>
      <c r="M18" s="156"/>
      <c r="N18" s="240"/>
      <c r="O18" s="179"/>
      <c r="P18" s="179"/>
      <c r="Q18" s="207"/>
      <c r="R18" s="207"/>
      <c r="S18" s="207"/>
      <c r="T18" s="207"/>
      <c r="U18" s="207"/>
      <c r="V18" s="207"/>
      <c r="W18" s="207"/>
      <c r="X18" s="207"/>
      <c r="Y18" s="207"/>
      <c r="AA18" s="275"/>
      <c r="AB18" s="277"/>
      <c r="AC18" s="277"/>
      <c r="AD18" s="277"/>
      <c r="AE18" s="277"/>
      <c r="AF18" s="277"/>
      <c r="AG18" s="277"/>
      <c r="AH18" s="277"/>
      <c r="AI18" s="277"/>
      <c r="AJ18" s="277"/>
      <c r="AK18" s="277"/>
      <c r="AL18" s="277"/>
      <c r="AM18" s="277"/>
      <c r="AN18" s="215"/>
      <c r="AO18" s="275"/>
      <c r="AP18" s="275"/>
      <c r="AQ18" s="275"/>
      <c r="AR18" s="275"/>
      <c r="AS18" s="275"/>
      <c r="AT18" s="275"/>
      <c r="AU18" s="275"/>
      <c r="AV18" s="280"/>
      <c r="AW18" s="275"/>
      <c r="AX18" s="279"/>
      <c r="AY18" s="275"/>
      <c r="AZ18" s="275"/>
      <c r="BA18" s="275"/>
      <c r="BB18" s="275"/>
      <c r="BC18" s="215"/>
      <c r="BD18" s="215"/>
      <c r="BE18" s="215"/>
      <c r="BF18" s="215"/>
      <c r="BG18" s="215"/>
      <c r="BH18" s="275"/>
      <c r="BI18" s="215"/>
      <c r="BJ18" s="275"/>
      <c r="BK18" s="275"/>
      <c r="BL18" s="275"/>
      <c r="BM18" s="215"/>
      <c r="BN18" s="167"/>
      <c r="BO18" s="167"/>
      <c r="BP18" s="258"/>
      <c r="BQ18" s="258"/>
      <c r="BR18" s="258"/>
      <c r="BS18" s="258"/>
      <c r="BT18" s="258"/>
      <c r="BU18" s="258"/>
      <c r="BV18" s="258"/>
      <c r="BW18" s="258"/>
      <c r="BX18" s="167"/>
      <c r="BY18" s="167"/>
      <c r="BZ18" s="167"/>
      <c r="CA18" s="167"/>
      <c r="CB18" s="167"/>
      <c r="CC18" s="167"/>
      <c r="CD18" s="167"/>
    </row>
    <row r="19" spans="1:82 16362:16384" ht="65.099999999999994" customHeight="1" thickBot="1" x14ac:dyDescent="0.25">
      <c r="A19" s="180" t="s">
        <v>29</v>
      </c>
      <c r="B19" s="181" t="s">
        <v>30</v>
      </c>
      <c r="C19" s="182" t="s">
        <v>31</v>
      </c>
      <c r="D19" s="183" t="s">
        <v>32</v>
      </c>
      <c r="E19" s="183" t="s">
        <v>33</v>
      </c>
      <c r="F19" s="184" t="s">
        <v>34</v>
      </c>
      <c r="G19" s="185" t="s">
        <v>35</v>
      </c>
      <c r="H19" s="186" t="s">
        <v>36</v>
      </c>
      <c r="I19" s="187" t="s">
        <v>37</v>
      </c>
      <c r="J19" s="188" t="s">
        <v>38</v>
      </c>
      <c r="K19" s="185" t="s">
        <v>39</v>
      </c>
      <c r="L19" s="189" t="s">
        <v>40</v>
      </c>
      <c r="M19" s="187" t="s">
        <v>41</v>
      </c>
      <c r="N19" s="181" t="s">
        <v>42</v>
      </c>
      <c r="O19" s="179"/>
      <c r="P19" s="179"/>
      <c r="Q19" s="207"/>
      <c r="R19" s="207"/>
      <c r="S19" s="207"/>
      <c r="T19" s="207"/>
      <c r="U19" s="207"/>
      <c r="V19" s="207"/>
      <c r="W19" s="207"/>
      <c r="X19" s="207"/>
      <c r="Y19" s="207"/>
      <c r="AA19" s="281" t="s">
        <v>52</v>
      </c>
      <c r="AB19" s="282" t="str">
        <f>C20</f>
        <v>Kanada</v>
      </c>
      <c r="AC19" s="282" t="str">
        <f>F20</f>
        <v>Bosnien-Herzegowina</v>
      </c>
      <c r="AD19" s="282" t="str">
        <f>C21</f>
        <v>Katar</v>
      </c>
      <c r="AE19" s="283" t="str">
        <f>F21</f>
        <v>Schweiz</v>
      </c>
      <c r="AF19" s="284" t="str">
        <f t="shared" ref="AF19:AM19" si="13">AB19</f>
        <v>Kanada</v>
      </c>
      <c r="AG19" s="284" t="str">
        <f t="shared" si="13"/>
        <v>Bosnien-Herzegowina</v>
      </c>
      <c r="AH19" s="284" t="str">
        <f t="shared" si="13"/>
        <v>Katar</v>
      </c>
      <c r="AI19" s="284" t="str">
        <f t="shared" si="13"/>
        <v>Schweiz</v>
      </c>
      <c r="AJ19" s="284" t="str">
        <f t="shared" si="13"/>
        <v>Kanada</v>
      </c>
      <c r="AK19" s="284" t="str">
        <f t="shared" si="13"/>
        <v>Bosnien-Herzegowina</v>
      </c>
      <c r="AL19" s="284" t="str">
        <f t="shared" si="13"/>
        <v>Katar</v>
      </c>
      <c r="AM19" s="284" t="str">
        <f t="shared" si="13"/>
        <v>Schweiz</v>
      </c>
      <c r="AN19" s="215"/>
      <c r="AO19" s="284" t="s">
        <v>53</v>
      </c>
      <c r="AP19" s="275"/>
      <c r="AQ19" s="275"/>
      <c r="AR19" s="275"/>
      <c r="AS19" s="208"/>
      <c r="AT19" s="275"/>
      <c r="AU19" s="275"/>
      <c r="AV19" s="215"/>
      <c r="AW19" s="285" t="s">
        <v>54</v>
      </c>
      <c r="AX19" s="279"/>
      <c r="AY19" s="275"/>
      <c r="AZ19" s="275"/>
      <c r="BA19" s="275"/>
      <c r="BB19" s="275"/>
      <c r="BC19" s="215" t="str">
        <f>AX20</f>
        <v>Kanada</v>
      </c>
      <c r="BD19" s="215" t="str">
        <f>AX21</f>
        <v>Bosnien-Herzegowina</v>
      </c>
      <c r="BE19" s="215" t="str">
        <f>AX22</f>
        <v>Katar</v>
      </c>
      <c r="BF19" s="215" t="str">
        <f>AX23</f>
        <v>Schweiz</v>
      </c>
      <c r="BG19" s="215"/>
      <c r="BH19" s="285" t="s">
        <v>54</v>
      </c>
      <c r="BI19" s="215"/>
      <c r="BJ19" s="275"/>
      <c r="BK19" s="275"/>
      <c r="BL19" s="275"/>
      <c r="BM19" s="215"/>
      <c r="BN19" s="167"/>
      <c r="BO19" s="167"/>
      <c r="BP19" s="258"/>
      <c r="BQ19" s="258"/>
      <c r="BR19" s="258"/>
      <c r="BS19" s="258"/>
      <c r="BT19" s="258"/>
      <c r="BU19" s="258"/>
      <c r="BV19" s="258"/>
      <c r="BW19" s="258"/>
      <c r="BX19" s="167"/>
      <c r="BY19" s="167"/>
      <c r="BZ19" s="167"/>
      <c r="CA19" s="167"/>
      <c r="CB19" s="167"/>
      <c r="CC19" s="167"/>
      <c r="CD19" s="167"/>
    </row>
    <row r="20" spans="1:82 16362:16384" ht="13.5" customHeight="1" thickBot="1" x14ac:dyDescent="0.25">
      <c r="A20" s="286">
        <v>3</v>
      </c>
      <c r="B20" s="287" t="s">
        <v>71</v>
      </c>
      <c r="C20" s="127" t="s">
        <v>72</v>
      </c>
      <c r="D20" s="128"/>
      <c r="E20" s="128"/>
      <c r="F20" s="129" t="s">
        <v>73</v>
      </c>
      <c r="G20" s="288" t="s">
        <v>74</v>
      </c>
      <c r="H20" s="130">
        <v>46185</v>
      </c>
      <c r="I20" s="289">
        <v>0.875</v>
      </c>
      <c r="J20" s="290">
        <f t="shared" ref="J20:J25" si="14">WEEKDAY(H20)</f>
        <v>6</v>
      </c>
      <c r="K20" s="291" t="str">
        <f t="shared" ref="K20:K25" si="15">IF(N20="n","NEIN",IF(D20&gt;E20,C20,IF(E20&gt;D20,F20,"REMIS")))</f>
        <v>NEIN</v>
      </c>
      <c r="L20" s="292" t="str">
        <f t="shared" ref="L20:L25" si="16">IF(N20="n","Nein",D20-E20)</f>
        <v>Nein</v>
      </c>
      <c r="M20" s="288" t="str">
        <f t="shared" ref="M20:M25" si="17">IF(N20="n","Nein",TEXT(D20,"TT")&amp;TEXT(E20,"TT"))</f>
        <v>Nein</v>
      </c>
      <c r="N20" s="293" t="str">
        <f t="shared" ref="N20:N25" si="18">IF(ISBLANK(E20),"n","j")</f>
        <v>n</v>
      </c>
      <c r="O20" s="179"/>
      <c r="P20" s="179"/>
      <c r="Q20" s="207"/>
      <c r="R20" s="207"/>
      <c r="S20" s="207"/>
      <c r="T20" s="207">
        <v>2</v>
      </c>
      <c r="U20" s="207">
        <v>1</v>
      </c>
      <c r="V20" s="207">
        <v>1</v>
      </c>
      <c r="W20" s="207">
        <f t="shared" ref="W20:W25" si="19">(SUM(Q20))/2</f>
        <v>0</v>
      </c>
      <c r="X20" s="207">
        <f t="shared" ref="X20:X25" si="20">IF(S20=1,0,R20)</f>
        <v>0</v>
      </c>
      <c r="Y20" s="207">
        <f t="shared" ref="Y20:Y25" si="21">IF(S20=0,0,IF(S20=2,1,IF(S20=1,1,0)))</f>
        <v>0</v>
      </c>
      <c r="Z20" s="164"/>
      <c r="AA20" s="208">
        <f t="shared" ref="AA20:AA25" si="22">IF(D20-E20&gt;0,1,IF(E20=D20,0,-1))</f>
        <v>0</v>
      </c>
      <c r="AB20" s="209">
        <f>IF($D20="",0,IF($D20&gt;$E20,3,IF($D20=E20,1,0)))</f>
        <v>0</v>
      </c>
      <c r="AC20" s="209">
        <f>IF($E20="",0,IF($D20&gt;$E20,0,IF($D20=E20,1,3)))</f>
        <v>0</v>
      </c>
      <c r="AD20" s="210"/>
      <c r="AE20" s="294"/>
      <c r="AF20" s="211">
        <f>D20</f>
        <v>0</v>
      </c>
      <c r="AG20" s="211">
        <f>E20</f>
        <v>0</v>
      </c>
      <c r="AH20" s="212"/>
      <c r="AI20" s="212"/>
      <c r="AJ20" s="213">
        <f>E20</f>
        <v>0</v>
      </c>
      <c r="AK20" s="213">
        <f>D20</f>
        <v>0</v>
      </c>
      <c r="AL20" s="214"/>
      <c r="AM20" s="214"/>
      <c r="AN20" s="215"/>
      <c r="AO20" s="216">
        <f>AB26</f>
        <v>0</v>
      </c>
      <c r="AP20" s="211">
        <f>AF26</f>
        <v>0</v>
      </c>
      <c r="AQ20" s="213">
        <f>AJ26</f>
        <v>0</v>
      </c>
      <c r="AR20" s="217">
        <f>AP20-AQ20</f>
        <v>0</v>
      </c>
      <c r="AS20" s="218">
        <f>IF(AO20&gt;AO21,-1,0)</f>
        <v>0</v>
      </c>
      <c r="AT20" s="218">
        <f>IF(AO20&gt;AO22,-1,0)</f>
        <v>0</v>
      </c>
      <c r="AU20" s="218">
        <f>IF(AO20&gt;AO23,-1,0)</f>
        <v>0</v>
      </c>
      <c r="AV20" s="219">
        <f>1000000-(AY20*100000+BB20*10000+AZ20*1000)</f>
        <v>1000000</v>
      </c>
      <c r="AW20" s="220">
        <f>RANK(AV20,AV20:AV23,1)</f>
        <v>1</v>
      </c>
      <c r="AX20" s="221" t="str">
        <f>C20</f>
        <v>Kanada</v>
      </c>
      <c r="AY20" s="222">
        <f t="shared" ref="AY20:BA23" si="23">AO20</f>
        <v>0</v>
      </c>
      <c r="AZ20" s="222">
        <f t="shared" si="23"/>
        <v>0</v>
      </c>
      <c r="BA20" s="222">
        <f t="shared" si="23"/>
        <v>0</v>
      </c>
      <c r="BB20" s="222">
        <f>AZ20-BA20</f>
        <v>0</v>
      </c>
      <c r="BC20" s="223"/>
      <c r="BD20" s="219">
        <f>IF(AV21&lt;&gt;AV20,AV21-2000,IF(BD19=K20,AV21-1000,AV21))</f>
        <v>1000000</v>
      </c>
      <c r="BE20" s="219">
        <f>IF(AV22&lt;&gt;AV20,AV22-2000,IF(BE19=K23,AV22-1000,AV22))</f>
        <v>1000000</v>
      </c>
      <c r="BF20" s="219">
        <f>IF(AV23&lt;&gt;AV20,AV23-2000,IF(BF19=K24,AV23-1000,AV23))</f>
        <v>1000000</v>
      </c>
      <c r="BG20" s="224">
        <f>BC24</f>
        <v>3000000</v>
      </c>
      <c r="BH20" s="225">
        <f>RANK(BG20,BG20:BG23,1)</f>
        <v>1</v>
      </c>
      <c r="BI20" s="167" t="str">
        <f t="shared" ref="BI20:BL23" si="24">AX20</f>
        <v>Kanada</v>
      </c>
      <c r="BJ20" s="226">
        <f t="shared" si="24"/>
        <v>0</v>
      </c>
      <c r="BK20" s="226">
        <f t="shared" si="24"/>
        <v>0</v>
      </c>
      <c r="BL20" s="226">
        <f t="shared" si="24"/>
        <v>0</v>
      </c>
      <c r="BM20" s="227"/>
      <c r="BN20" s="228"/>
      <c r="BO20" s="167"/>
      <c r="BP20" s="295">
        <v>1</v>
      </c>
      <c r="BQ20" s="296" t="str">
        <f>IFERROR(VLOOKUP(1,BH20:BI23,2,FALSE()),"")</f>
        <v>Kanada</v>
      </c>
      <c r="BR20" s="297"/>
      <c r="BS20" s="295">
        <f>IFERROR(VLOOKUP(1,BH20:BL23,3,FALSE()),"")</f>
        <v>0</v>
      </c>
      <c r="BT20" s="298">
        <f>IFERROR(VLOOKUP(1,BH20:BL23,4,FALSE()),"")</f>
        <v>0</v>
      </c>
      <c r="BU20" s="225" t="s">
        <v>59</v>
      </c>
      <c r="BV20" s="298">
        <f>IFERROR(VLOOKUP(1,BH20:BL23,5,FALSE()),"")</f>
        <v>0</v>
      </c>
      <c r="BW20" s="298" t="s">
        <v>75</v>
      </c>
      <c r="BX20" s="167"/>
      <c r="BY20" s="167"/>
      <c r="BZ20" s="167"/>
      <c r="CA20" s="167"/>
      <c r="CB20" s="167"/>
      <c r="CC20" s="167"/>
      <c r="CD20" s="167"/>
      <c r="XEH20" s="164"/>
      <c r="XEI20" s="164"/>
      <c r="XEJ20" s="164"/>
      <c r="XEK20" s="164"/>
      <c r="XEL20" s="164"/>
      <c r="XEM20" s="164"/>
      <c r="XEN20" s="164"/>
      <c r="XEO20" s="164"/>
      <c r="XEP20" s="164"/>
      <c r="XEQ20" s="164"/>
      <c r="XER20" s="164"/>
      <c r="XES20" s="164"/>
      <c r="XET20" s="164"/>
      <c r="XEU20" s="164"/>
      <c r="XEV20" s="164"/>
      <c r="XEW20" s="164"/>
      <c r="XEX20" s="164"/>
      <c r="XEY20" s="164"/>
      <c r="XEZ20" s="164"/>
      <c r="XFA20" s="164"/>
      <c r="XFB20" s="164"/>
      <c r="XFC20" s="164"/>
      <c r="XFD20" s="164"/>
    </row>
    <row r="21" spans="1:82 16362:16384" ht="13.5" customHeight="1" x14ac:dyDescent="0.2">
      <c r="A21" s="233">
        <v>8</v>
      </c>
      <c r="B21" s="234" t="s">
        <v>71</v>
      </c>
      <c r="C21" s="13" t="s">
        <v>76</v>
      </c>
      <c r="D21" s="14"/>
      <c r="E21" s="14"/>
      <c r="F21" s="15" t="s">
        <v>77</v>
      </c>
      <c r="G21" s="156" t="s">
        <v>78</v>
      </c>
      <c r="H21" s="16">
        <v>46186</v>
      </c>
      <c r="I21" s="236">
        <v>0.875</v>
      </c>
      <c r="J21" s="237">
        <f t="shared" si="14"/>
        <v>7</v>
      </c>
      <c r="K21" s="238" t="str">
        <f t="shared" si="15"/>
        <v>NEIN</v>
      </c>
      <c r="L21" s="239" t="str">
        <f t="shared" si="16"/>
        <v>Nein</v>
      </c>
      <c r="M21" s="156" t="str">
        <f t="shared" si="17"/>
        <v>Nein</v>
      </c>
      <c r="N21" s="240" t="str">
        <f t="shared" si="18"/>
        <v>n</v>
      </c>
      <c r="O21" s="179"/>
      <c r="P21" s="179"/>
      <c r="Q21" s="207"/>
      <c r="R21" s="207"/>
      <c r="S21" s="207"/>
      <c r="T21" s="207">
        <v>2</v>
      </c>
      <c r="U21" s="207">
        <v>1</v>
      </c>
      <c r="V21" s="207">
        <v>1</v>
      </c>
      <c r="W21" s="207">
        <f t="shared" si="19"/>
        <v>0</v>
      </c>
      <c r="X21" s="207">
        <f t="shared" si="20"/>
        <v>0</v>
      </c>
      <c r="Y21" s="207">
        <f t="shared" si="21"/>
        <v>0</v>
      </c>
      <c r="Z21" s="164"/>
      <c r="AA21" s="208">
        <f t="shared" si="22"/>
        <v>0</v>
      </c>
      <c r="AB21" s="210"/>
      <c r="AC21" s="210"/>
      <c r="AD21" s="209">
        <f>IF($E21="",0,IF($D21&gt;$E21,3,IF($D21=E21,1,0)))</f>
        <v>0</v>
      </c>
      <c r="AE21" s="299">
        <f>IF($E21="",0,IF($D21&gt;$E21,0,IF($D21=E21,1,3)))</f>
        <v>0</v>
      </c>
      <c r="AF21" s="212"/>
      <c r="AG21" s="212"/>
      <c r="AH21" s="211">
        <f>D21</f>
        <v>0</v>
      </c>
      <c r="AI21" s="211">
        <f>E21</f>
        <v>0</v>
      </c>
      <c r="AJ21" s="214"/>
      <c r="AK21" s="214"/>
      <c r="AL21" s="213">
        <f>E21</f>
        <v>0</v>
      </c>
      <c r="AM21" s="213">
        <f>D21</f>
        <v>0</v>
      </c>
      <c r="AN21" s="215"/>
      <c r="AO21" s="241">
        <f>AC26</f>
        <v>0</v>
      </c>
      <c r="AP21" s="242">
        <f>AG26</f>
        <v>0</v>
      </c>
      <c r="AQ21" s="243">
        <f>AK26</f>
        <v>0</v>
      </c>
      <c r="AR21" s="244">
        <f>AP21-AQ21</f>
        <v>0</v>
      </c>
      <c r="AS21" s="245">
        <f>IF(AO21&gt;AO20,-1,0)</f>
        <v>0</v>
      </c>
      <c r="AT21" s="218">
        <f>IF(AO21&gt;AO22,-1,0)</f>
        <v>0</v>
      </c>
      <c r="AU21" s="245">
        <f>IF(AO21&gt;AO23,-1,0)</f>
        <v>0</v>
      </c>
      <c r="AV21" s="219">
        <f>1000000-(AY21*100000+BB21*10000+AZ21*1000)</f>
        <v>1000000</v>
      </c>
      <c r="AW21" s="246">
        <f>RANK(AV21,AV20:AV23,1)</f>
        <v>1</v>
      </c>
      <c r="AX21" s="247" t="str">
        <f>F20</f>
        <v>Bosnien-Herzegowina</v>
      </c>
      <c r="AY21" s="222">
        <f t="shared" si="23"/>
        <v>0</v>
      </c>
      <c r="AZ21" s="248">
        <f t="shared" si="23"/>
        <v>0</v>
      </c>
      <c r="BA21" s="248">
        <f t="shared" si="23"/>
        <v>0</v>
      </c>
      <c r="BB21" s="222">
        <f>AZ21-BA21</f>
        <v>0</v>
      </c>
      <c r="BC21" s="219">
        <f>IF(AV20&lt;&gt;AV21,AV20-2000,IF(BC19=K20,AV20-1000,AV20))</f>
        <v>1000000</v>
      </c>
      <c r="BD21" s="223"/>
      <c r="BE21" s="219">
        <f>IF(AV21&lt;&gt;AV22,AV22-2000,IF(BE19=K25,AV22-1000,AV22))</f>
        <v>1000000</v>
      </c>
      <c r="BF21" s="219">
        <f>IF(AV23&lt;&gt;AV21,AV23-2000,IF(BF19=K22,AV23-1000,AV23))</f>
        <v>1000000</v>
      </c>
      <c r="BG21" s="249">
        <f>BD24</f>
        <v>3000000</v>
      </c>
      <c r="BH21" s="225">
        <f>RANK(BG21,BG20:BG23,1)</f>
        <v>1</v>
      </c>
      <c r="BI21" s="167" t="str">
        <f t="shared" si="24"/>
        <v>Bosnien-Herzegowina</v>
      </c>
      <c r="BJ21" s="226">
        <f t="shared" si="24"/>
        <v>0</v>
      </c>
      <c r="BK21" s="226">
        <f t="shared" si="24"/>
        <v>0</v>
      </c>
      <c r="BL21" s="226">
        <f t="shared" si="24"/>
        <v>0</v>
      </c>
      <c r="BM21" s="215"/>
      <c r="BN21" s="167"/>
      <c r="BO21" s="167"/>
      <c r="BP21" s="295">
        <v>2</v>
      </c>
      <c r="BQ21" s="296" t="str">
        <f>IFERROR(VLOOKUP(2,BH20:BI23,2,FALSE()),"")</f>
        <v/>
      </c>
      <c r="BR21" s="297"/>
      <c r="BS21" s="295" t="str">
        <f>IFERROR(VLOOKUP(2,BH20:BL23,3,FALSE()),"")</f>
        <v/>
      </c>
      <c r="BT21" s="298" t="str">
        <f>IFERROR(VLOOKUP(2,BH20:BL23,4,FALSE()),"")</f>
        <v/>
      </c>
      <c r="BU21" s="225" t="s">
        <v>59</v>
      </c>
      <c r="BV21" s="298" t="str">
        <f>IFERROR(VLOOKUP(2,BH20:BL23,5,FALSE()),"")</f>
        <v/>
      </c>
      <c r="BW21" s="298" t="s">
        <v>79</v>
      </c>
      <c r="BX21" s="167"/>
      <c r="BY21" s="167"/>
      <c r="BZ21" s="167"/>
      <c r="CA21" s="167"/>
      <c r="CB21" s="167"/>
      <c r="CC21" s="167"/>
      <c r="CD21" s="167"/>
      <c r="XEH21" s="164"/>
      <c r="XEI21" s="164"/>
      <c r="XEJ21" s="164"/>
      <c r="XEK21" s="164"/>
      <c r="XEL21" s="164"/>
      <c r="XEM21" s="164"/>
      <c r="XEN21" s="164"/>
      <c r="XEO21" s="164"/>
      <c r="XEP21" s="164"/>
      <c r="XEQ21" s="164"/>
      <c r="XER21" s="164"/>
      <c r="XES21" s="164"/>
      <c r="XET21" s="164"/>
      <c r="XEU21" s="164"/>
      <c r="XEV21" s="164"/>
      <c r="XEW21" s="164"/>
      <c r="XEX21" s="164"/>
      <c r="XEY21" s="164"/>
      <c r="XEZ21" s="164"/>
      <c r="XFA21" s="164"/>
      <c r="XFB21" s="164"/>
      <c r="XFC21" s="164"/>
      <c r="XFD21" s="164"/>
    </row>
    <row r="22" spans="1:82 16362:16384" ht="13.5" customHeight="1" x14ac:dyDescent="0.2">
      <c r="A22" s="300">
        <v>26</v>
      </c>
      <c r="B22" s="301" t="s">
        <v>71</v>
      </c>
      <c r="C22" s="131" t="str">
        <f>F21</f>
        <v>Schweiz</v>
      </c>
      <c r="D22" s="132"/>
      <c r="E22" s="132"/>
      <c r="F22" s="133" t="str">
        <f>F20</f>
        <v>Bosnien-Herzegowina</v>
      </c>
      <c r="G22" s="302" t="s">
        <v>80</v>
      </c>
      <c r="H22" s="134">
        <v>46191</v>
      </c>
      <c r="I22" s="303">
        <v>0.875</v>
      </c>
      <c r="J22" s="304">
        <f t="shared" si="14"/>
        <v>5</v>
      </c>
      <c r="K22" s="305" t="str">
        <f t="shared" si="15"/>
        <v>NEIN</v>
      </c>
      <c r="L22" s="306" t="str">
        <f t="shared" si="16"/>
        <v>Nein</v>
      </c>
      <c r="M22" s="302" t="str">
        <f t="shared" si="17"/>
        <v>Nein</v>
      </c>
      <c r="N22" s="307" t="str">
        <f t="shared" si="18"/>
        <v>n</v>
      </c>
      <c r="O22" s="179"/>
      <c r="P22" s="179"/>
      <c r="Q22" s="207"/>
      <c r="R22" s="207"/>
      <c r="S22" s="207"/>
      <c r="T22" s="207">
        <v>2</v>
      </c>
      <c r="U22" s="207">
        <v>1</v>
      </c>
      <c r="V22" s="207">
        <v>1</v>
      </c>
      <c r="W22" s="207">
        <f t="shared" si="19"/>
        <v>0</v>
      </c>
      <c r="X22" s="207">
        <f t="shared" si="20"/>
        <v>0</v>
      </c>
      <c r="Y22" s="207">
        <f t="shared" si="21"/>
        <v>0</v>
      </c>
      <c r="AA22" s="208">
        <f t="shared" si="22"/>
        <v>0</v>
      </c>
      <c r="AB22" s="210"/>
      <c r="AC22" s="209">
        <f>IF($D22="",0,IF($D22&gt;$E22,0,IF($E22=D22,1,3)))</f>
        <v>0</v>
      </c>
      <c r="AD22" s="210"/>
      <c r="AE22" s="299">
        <f>IF($D22="",0,IF($D22&gt;$E22,3,IF($E22=D22,1,0)))</f>
        <v>0</v>
      </c>
      <c r="AF22" s="212"/>
      <c r="AG22" s="211">
        <f>E22</f>
        <v>0</v>
      </c>
      <c r="AH22" s="212"/>
      <c r="AI22" s="211">
        <f>D22</f>
        <v>0</v>
      </c>
      <c r="AJ22" s="214"/>
      <c r="AK22" s="213">
        <f>D22</f>
        <v>0</v>
      </c>
      <c r="AL22" s="214"/>
      <c r="AM22" s="213">
        <f>E22</f>
        <v>0</v>
      </c>
      <c r="AN22" s="215"/>
      <c r="AO22" s="241">
        <f>AD26</f>
        <v>0</v>
      </c>
      <c r="AP22" s="242">
        <f>AH26</f>
        <v>0</v>
      </c>
      <c r="AQ22" s="243">
        <f>AL26</f>
        <v>0</v>
      </c>
      <c r="AR22" s="244">
        <f>AP22-AQ22</f>
        <v>0</v>
      </c>
      <c r="AS22" s="245">
        <f>IF(AO22&gt;AO20,-1,0)</f>
        <v>0</v>
      </c>
      <c r="AT22" s="218">
        <f>IF(AO22&gt;AO21,-1,0)</f>
        <v>0</v>
      </c>
      <c r="AU22" s="245">
        <f>IF(AO22&gt;AO23,-1,0)</f>
        <v>0</v>
      </c>
      <c r="AV22" s="219">
        <f>1000000-(AY22*100000+BB22*10000+AZ22*1000)</f>
        <v>1000000</v>
      </c>
      <c r="AW22" s="246">
        <f>RANK(AV22,AV20:AV23,1)</f>
        <v>1</v>
      </c>
      <c r="AX22" s="247" t="str">
        <f>C21</f>
        <v>Katar</v>
      </c>
      <c r="AY22" s="222">
        <f t="shared" si="23"/>
        <v>0</v>
      </c>
      <c r="AZ22" s="248">
        <f t="shared" si="23"/>
        <v>0</v>
      </c>
      <c r="BA22" s="248">
        <f t="shared" si="23"/>
        <v>0</v>
      </c>
      <c r="BB22" s="222">
        <f>AZ22-BA22</f>
        <v>0</v>
      </c>
      <c r="BC22" s="219">
        <f>IF(AV20&lt;&gt;AV22,AV20-2000,IF(BC19=K23,AV20-1000,AV20))</f>
        <v>1000000</v>
      </c>
      <c r="BD22" s="219">
        <f>IF(AV21&lt;&gt;AV22,AV21-2000,IF(BD19=K25,AV21-1000,AV21))</f>
        <v>1000000</v>
      </c>
      <c r="BE22" s="223"/>
      <c r="BF22" s="219">
        <f>IF(AV23&lt;&gt;AV22,AV23-2000,IF(BF19=K21,AV23-1000,AV23))</f>
        <v>1000000</v>
      </c>
      <c r="BG22" s="249">
        <f>BE24</f>
        <v>3000000</v>
      </c>
      <c r="BH22" s="225">
        <f>RANK(BG22,BG20:BG23,1)</f>
        <v>1</v>
      </c>
      <c r="BI22" s="167" t="str">
        <f t="shared" si="24"/>
        <v>Katar</v>
      </c>
      <c r="BJ22" s="226">
        <f t="shared" si="24"/>
        <v>0</v>
      </c>
      <c r="BK22" s="226">
        <f t="shared" si="24"/>
        <v>0</v>
      </c>
      <c r="BL22" s="226">
        <f t="shared" si="24"/>
        <v>0</v>
      </c>
      <c r="BM22" s="215"/>
      <c r="BN22" s="167"/>
      <c r="BO22" s="167"/>
      <c r="BP22" s="704">
        <v>3</v>
      </c>
      <c r="BQ22" s="705" t="str">
        <f>IFERROR(VLOOKUP(3,BH20:BI23,2,FALSE()),"")</f>
        <v/>
      </c>
      <c r="BR22" s="706"/>
      <c r="BS22" s="707" t="str">
        <f>IFERROR(VLOOKUP(3,BH20:BL23,3,FALSE()),"")</f>
        <v/>
      </c>
      <c r="BT22" s="707" t="str">
        <f>IFERROR(VLOOKUP(3,BH20:BL23,4,FALSE()),"")</f>
        <v/>
      </c>
      <c r="BU22" s="708" t="s">
        <v>59</v>
      </c>
      <c r="BV22" s="707" t="str">
        <f>IFERROR(VLOOKUP(3,BH20:BL23,5,FALSE()),"")</f>
        <v/>
      </c>
      <c r="BW22" s="258"/>
      <c r="BX22" s="167"/>
      <c r="BY22" s="167"/>
      <c r="BZ22" s="167"/>
      <c r="CA22" s="167"/>
      <c r="CB22" s="167"/>
      <c r="CC22" s="167"/>
      <c r="CD22" s="167"/>
    </row>
    <row r="23" spans="1:82 16362:16384" ht="13.5" customHeight="1" x14ac:dyDescent="0.2">
      <c r="A23" s="233">
        <v>27</v>
      </c>
      <c r="B23" s="234" t="s">
        <v>71</v>
      </c>
      <c r="C23" s="13" t="str">
        <f>C20</f>
        <v>Kanada</v>
      </c>
      <c r="D23" s="14"/>
      <c r="E23" s="14"/>
      <c r="F23" s="15" t="str">
        <f>C21</f>
        <v>Katar</v>
      </c>
      <c r="G23" s="156" t="s">
        <v>81</v>
      </c>
      <c r="H23" s="16">
        <v>46191</v>
      </c>
      <c r="I23" s="236">
        <v>0.99930555555555556</v>
      </c>
      <c r="J23" s="237">
        <f t="shared" si="14"/>
        <v>5</v>
      </c>
      <c r="K23" s="238" t="str">
        <f t="shared" si="15"/>
        <v>NEIN</v>
      </c>
      <c r="L23" s="239" t="str">
        <f t="shared" si="16"/>
        <v>Nein</v>
      </c>
      <c r="M23" s="156" t="str">
        <f t="shared" si="17"/>
        <v>Nein</v>
      </c>
      <c r="N23" s="240" t="str">
        <f t="shared" si="18"/>
        <v>n</v>
      </c>
      <c r="O23" s="179"/>
      <c r="P23" s="179"/>
      <c r="Q23" s="207"/>
      <c r="R23" s="207"/>
      <c r="S23" s="207"/>
      <c r="T23" s="207">
        <v>2</v>
      </c>
      <c r="U23" s="207">
        <v>1</v>
      </c>
      <c r="V23" s="207">
        <v>1</v>
      </c>
      <c r="W23" s="207">
        <f t="shared" si="19"/>
        <v>0</v>
      </c>
      <c r="X23" s="207">
        <f t="shared" si="20"/>
        <v>0</v>
      </c>
      <c r="Y23" s="207">
        <f t="shared" si="21"/>
        <v>0</v>
      </c>
      <c r="AA23" s="208">
        <f t="shared" si="22"/>
        <v>0</v>
      </c>
      <c r="AB23" s="209">
        <f>IF($D23="",0,IF($E23&gt;$D23,0,IF($E23=D23,1,3)))</f>
        <v>0</v>
      </c>
      <c r="AC23" s="210"/>
      <c r="AD23" s="209">
        <f>IF($E23="",0,IF($E23&gt;$D23,3,IF($D23=E23,1,0)))</f>
        <v>0</v>
      </c>
      <c r="AE23" s="294"/>
      <c r="AF23" s="211">
        <f>D23</f>
        <v>0</v>
      </c>
      <c r="AG23" s="212"/>
      <c r="AH23" s="211">
        <f>E23</f>
        <v>0</v>
      </c>
      <c r="AI23" s="212"/>
      <c r="AJ23" s="213">
        <f>E23</f>
        <v>0</v>
      </c>
      <c r="AK23" s="214"/>
      <c r="AL23" s="213">
        <f>D23</f>
        <v>0</v>
      </c>
      <c r="AM23" s="214"/>
      <c r="AN23" s="215"/>
      <c r="AO23" s="241">
        <f>AE26</f>
        <v>0</v>
      </c>
      <c r="AP23" s="242">
        <f>AI26</f>
        <v>0</v>
      </c>
      <c r="AQ23" s="243">
        <f>AM26</f>
        <v>0</v>
      </c>
      <c r="AR23" s="244">
        <f>AP23-AQ23</f>
        <v>0</v>
      </c>
      <c r="AS23" s="245">
        <f>IF(AO23&gt;AO20,-1,0)</f>
        <v>0</v>
      </c>
      <c r="AT23" s="218">
        <f>IF(AO23&gt;AO21,-1,0)</f>
        <v>0</v>
      </c>
      <c r="AU23" s="245">
        <f>IF(AO23&gt;AO22,-1,0)</f>
        <v>0</v>
      </c>
      <c r="AV23" s="219">
        <f>1000000-(AY23*100000+BB23*10000+AZ23*1000)</f>
        <v>1000000</v>
      </c>
      <c r="AW23" s="246">
        <f>RANK(AV23,AV20:AV23,1)</f>
        <v>1</v>
      </c>
      <c r="AX23" s="247" t="str">
        <f>F21</f>
        <v>Schweiz</v>
      </c>
      <c r="AY23" s="222">
        <f t="shared" si="23"/>
        <v>0</v>
      </c>
      <c r="AZ23" s="248">
        <f t="shared" si="23"/>
        <v>0</v>
      </c>
      <c r="BA23" s="248">
        <f t="shared" si="23"/>
        <v>0</v>
      </c>
      <c r="BB23" s="222">
        <f>AZ23-BA23</f>
        <v>0</v>
      </c>
      <c r="BC23" s="219">
        <f>IF(AV20&lt;&gt;AV23,AV20-2000,IF(BC19=K24,AV20-1000,AV20))</f>
        <v>1000000</v>
      </c>
      <c r="BD23" s="219">
        <f>IF(AV21&lt;&gt;AV23,AV21-2000,IF(BD19=K22,AV21-1000,AV21))</f>
        <v>1000000</v>
      </c>
      <c r="BE23" s="219">
        <f>IF(AV22&lt;&gt;AV23,AV22-2000,IF(BE19=K21,AV22-1000,AV22))</f>
        <v>1000000</v>
      </c>
      <c r="BF23" s="223"/>
      <c r="BG23" s="249">
        <f>BF24</f>
        <v>3000000</v>
      </c>
      <c r="BH23" s="225">
        <f>RANK(BG23,BG20:BG23,1)</f>
        <v>1</v>
      </c>
      <c r="BI23" s="167" t="str">
        <f t="shared" si="24"/>
        <v>Schweiz</v>
      </c>
      <c r="BJ23" s="226">
        <f t="shared" si="24"/>
        <v>0</v>
      </c>
      <c r="BK23" s="226">
        <f t="shared" si="24"/>
        <v>0</v>
      </c>
      <c r="BL23" s="226">
        <f t="shared" si="24"/>
        <v>0</v>
      </c>
      <c r="BM23" s="215"/>
      <c r="BN23" s="167"/>
      <c r="BO23" s="167"/>
      <c r="BP23" s="709">
        <v>4</v>
      </c>
      <c r="BQ23" s="710" t="str">
        <f>IFERROR(VLOOKUP(4,BH20:BI23,2,FALSE()),"")</f>
        <v/>
      </c>
      <c r="BR23" s="711"/>
      <c r="BS23" s="712" t="str">
        <f>IFERROR(VLOOKUP(4,BH20:BL23,3,FALSE()),"")</f>
        <v/>
      </c>
      <c r="BT23" s="712" t="str">
        <f>IFERROR(VLOOKUP(4,BH20:BL23,4,FALSE()),"")</f>
        <v/>
      </c>
      <c r="BU23" s="713" t="s">
        <v>59</v>
      </c>
      <c r="BV23" s="712" t="str">
        <f>IFERROR(VLOOKUP(4,BH20:BL23,5,FALSE()),"")</f>
        <v/>
      </c>
      <c r="BW23" s="258"/>
      <c r="BX23" s="167"/>
      <c r="BY23" s="167"/>
      <c r="BZ23" s="167"/>
      <c r="CA23" s="167"/>
      <c r="CB23" s="167"/>
      <c r="CC23" s="167"/>
      <c r="CD23" s="167"/>
    </row>
    <row r="24" spans="1:82 16362:16384" ht="12.75" customHeight="1" x14ac:dyDescent="0.2">
      <c r="A24" s="300">
        <v>51</v>
      </c>
      <c r="B24" s="301" t="s">
        <v>71</v>
      </c>
      <c r="C24" s="131" t="str">
        <f>F21</f>
        <v>Schweiz</v>
      </c>
      <c r="D24" s="132"/>
      <c r="E24" s="132"/>
      <c r="F24" s="133" t="str">
        <f>C20</f>
        <v>Kanada</v>
      </c>
      <c r="G24" s="302" t="s">
        <v>81</v>
      </c>
      <c r="H24" s="134">
        <v>46197</v>
      </c>
      <c r="I24" s="303">
        <v>0.875</v>
      </c>
      <c r="J24" s="304">
        <f t="shared" si="14"/>
        <v>4</v>
      </c>
      <c r="K24" s="305" t="str">
        <f t="shared" si="15"/>
        <v>NEIN</v>
      </c>
      <c r="L24" s="306" t="str">
        <f t="shared" si="16"/>
        <v>Nein</v>
      </c>
      <c r="M24" s="302" t="str">
        <f t="shared" si="17"/>
        <v>Nein</v>
      </c>
      <c r="N24" s="307" t="str">
        <f t="shared" si="18"/>
        <v>n</v>
      </c>
      <c r="O24" s="179"/>
      <c r="P24" s="179"/>
      <c r="Q24" s="207"/>
      <c r="R24" s="207"/>
      <c r="S24" s="207"/>
      <c r="T24" s="207">
        <v>2</v>
      </c>
      <c r="U24" s="207">
        <v>1</v>
      </c>
      <c r="V24" s="207">
        <v>1</v>
      </c>
      <c r="W24" s="207">
        <f t="shared" si="19"/>
        <v>0</v>
      </c>
      <c r="X24" s="207">
        <f t="shared" si="20"/>
        <v>0</v>
      </c>
      <c r="Y24" s="207">
        <f t="shared" si="21"/>
        <v>0</v>
      </c>
      <c r="AA24" s="208">
        <f t="shared" si="22"/>
        <v>0</v>
      </c>
      <c r="AB24" s="209">
        <f>IF($D24="",0,IF($D24&gt;$E24,0,IF($D24=E24,1,3)))</f>
        <v>0</v>
      </c>
      <c r="AC24" s="209"/>
      <c r="AD24" s="209"/>
      <c r="AE24" s="299">
        <f>IF($E24="",0,IF($D24&gt;$E24,3,IF($D24=E24,1,0)))</f>
        <v>0</v>
      </c>
      <c r="AF24" s="211">
        <f>E24</f>
        <v>0</v>
      </c>
      <c r="AG24" s="211"/>
      <c r="AH24" s="211"/>
      <c r="AI24" s="211">
        <f>D24</f>
        <v>0</v>
      </c>
      <c r="AJ24" s="213">
        <f>D24</f>
        <v>0</v>
      </c>
      <c r="AK24" s="213"/>
      <c r="AL24" s="213"/>
      <c r="AM24" s="213">
        <f>E24</f>
        <v>0</v>
      </c>
      <c r="AN24" s="215"/>
      <c r="AO24" s="226"/>
      <c r="AP24" s="226"/>
      <c r="AQ24" s="226"/>
      <c r="AR24" s="226"/>
      <c r="AS24" s="226"/>
      <c r="AT24" s="226"/>
      <c r="AU24" s="226"/>
      <c r="AV24" s="219"/>
      <c r="AW24" s="226"/>
      <c r="AX24" s="260"/>
      <c r="AY24" s="226"/>
      <c r="AZ24" s="226"/>
      <c r="BA24" s="226"/>
      <c r="BB24" s="226"/>
      <c r="BC24" s="261">
        <f>SUM(BC20:BC23)</f>
        <v>3000000</v>
      </c>
      <c r="BD24" s="262">
        <f>SUM(BD20:BD23)</f>
        <v>3000000</v>
      </c>
      <c r="BE24" s="262">
        <f>SUM(BE20:BE23)</f>
        <v>3000000</v>
      </c>
      <c r="BF24" s="262">
        <f>SUM(BF20:BF23)</f>
        <v>3000000</v>
      </c>
      <c r="BG24" s="263"/>
      <c r="BH24" s="225"/>
      <c r="BI24" s="264"/>
      <c r="BJ24" s="226"/>
      <c r="BK24" s="226"/>
      <c r="BL24" s="226"/>
      <c r="BM24" s="215"/>
      <c r="BN24" s="167"/>
      <c r="BO24" s="167"/>
      <c r="BP24" s="258"/>
      <c r="BQ24" s="258"/>
      <c r="BR24" s="258"/>
      <c r="BS24" s="258"/>
      <c r="BT24" s="258"/>
      <c r="BU24" s="258"/>
      <c r="BV24" s="258"/>
      <c r="BW24" s="258"/>
      <c r="BX24" s="167"/>
      <c r="BY24" s="167"/>
      <c r="BZ24" s="167"/>
      <c r="CA24" s="167"/>
      <c r="CB24" s="167"/>
      <c r="CC24" s="167"/>
      <c r="CD24" s="167"/>
    </row>
    <row r="25" spans="1:82 16362:16384" ht="13.5" customHeight="1" thickBot="1" x14ac:dyDescent="0.25">
      <c r="A25" s="265">
        <v>52</v>
      </c>
      <c r="B25" s="266" t="s">
        <v>71</v>
      </c>
      <c r="C25" s="135" t="str">
        <f>F20</f>
        <v>Bosnien-Herzegowina</v>
      </c>
      <c r="D25" s="22"/>
      <c r="E25" s="22"/>
      <c r="F25" s="23" t="str">
        <f>C21</f>
        <v>Katar</v>
      </c>
      <c r="G25" s="267" t="s">
        <v>82</v>
      </c>
      <c r="H25" s="24">
        <v>46197</v>
      </c>
      <c r="I25" s="268">
        <v>0.875</v>
      </c>
      <c r="J25" s="269">
        <f t="shared" si="14"/>
        <v>4</v>
      </c>
      <c r="K25" s="270" t="str">
        <f t="shared" si="15"/>
        <v>NEIN</v>
      </c>
      <c r="L25" s="271" t="str">
        <f t="shared" si="16"/>
        <v>Nein</v>
      </c>
      <c r="M25" s="267" t="str">
        <f t="shared" si="17"/>
        <v>Nein</v>
      </c>
      <c r="N25" s="272" t="str">
        <f t="shared" si="18"/>
        <v>n</v>
      </c>
      <c r="O25" s="179"/>
      <c r="P25" s="179"/>
      <c r="Q25" s="207"/>
      <c r="R25" s="207"/>
      <c r="S25" s="207"/>
      <c r="T25" s="207">
        <v>2</v>
      </c>
      <c r="U25" s="207">
        <v>1</v>
      </c>
      <c r="V25" s="207">
        <v>1</v>
      </c>
      <c r="W25" s="207">
        <f t="shared" si="19"/>
        <v>0</v>
      </c>
      <c r="X25" s="207">
        <f t="shared" si="20"/>
        <v>0</v>
      </c>
      <c r="Y25" s="207">
        <f t="shared" si="21"/>
        <v>0</v>
      </c>
      <c r="AA25" s="208">
        <f t="shared" si="22"/>
        <v>0</v>
      </c>
      <c r="AB25" s="209"/>
      <c r="AC25" s="209">
        <f>IF($E25="",0,IF($D25&gt;$E25,3,IF($D25=E25,1,0)))</f>
        <v>0</v>
      </c>
      <c r="AD25" s="209">
        <f>IF($E25="",0,IF($D25&gt;$E25,0,IF($D25=E25,1,3)))</f>
        <v>0</v>
      </c>
      <c r="AE25" s="299"/>
      <c r="AF25" s="211"/>
      <c r="AG25" s="211">
        <f>D25</f>
        <v>0</v>
      </c>
      <c r="AH25" s="211">
        <f>E25</f>
        <v>0</v>
      </c>
      <c r="AI25" s="211"/>
      <c r="AJ25" s="213"/>
      <c r="AK25" s="213">
        <f>E25</f>
        <v>0</v>
      </c>
      <c r="AL25" s="213">
        <f>D25</f>
        <v>0</v>
      </c>
      <c r="AM25" s="213"/>
      <c r="AN25" s="215"/>
      <c r="AO25" s="273" t="s">
        <v>68</v>
      </c>
      <c r="AP25" s="274"/>
      <c r="AQ25" s="274"/>
      <c r="AR25" s="274"/>
      <c r="AS25" s="274"/>
      <c r="AT25" s="274"/>
      <c r="AU25" s="274"/>
      <c r="AV25" s="219" t="b">
        <f>OR(AV20=AV21,AV20=AV22,AV20=AV23,AV21=AV22,AV21=AV23,AV22=AV23)</f>
        <v>1</v>
      </c>
      <c r="AW25" s="226"/>
      <c r="AX25" s="260"/>
      <c r="AY25" s="226"/>
      <c r="AZ25" s="226"/>
      <c r="BA25" s="226"/>
      <c r="BB25" s="226"/>
      <c r="BC25" s="219" t="s">
        <v>69</v>
      </c>
      <c r="BD25" s="219"/>
      <c r="BE25" s="219"/>
      <c r="BF25" s="219"/>
      <c r="BG25" s="219" t="b">
        <f>OR(BG20=BG21,BG20=BG22,BG20=BG23,BG21=BG22,BG21=BG23,BG22=BG23)</f>
        <v>1</v>
      </c>
      <c r="BH25" s="226"/>
      <c r="BI25" s="167"/>
      <c r="BJ25" s="226"/>
      <c r="BK25" s="226"/>
      <c r="BL25" s="226"/>
      <c r="BM25" s="215"/>
      <c r="BN25" s="167"/>
      <c r="BO25" s="167"/>
      <c r="BP25" s="258"/>
      <c r="BQ25" s="258"/>
      <c r="BR25" s="258"/>
      <c r="BS25" s="258"/>
      <c r="BT25" s="258"/>
      <c r="BU25" s="258"/>
      <c r="BV25" s="258"/>
      <c r="BW25" s="258"/>
      <c r="BX25" s="167"/>
      <c r="BY25" s="167"/>
      <c r="BZ25" s="167"/>
      <c r="CA25" s="167"/>
      <c r="CB25" s="167"/>
      <c r="CC25" s="167"/>
      <c r="CD25" s="167"/>
    </row>
    <row r="26" spans="1:82 16362:16384" ht="12.75" customHeight="1" thickBot="1" x14ac:dyDescent="0.25">
      <c r="A26" s="233"/>
      <c r="B26" s="234"/>
      <c r="C26" s="13"/>
      <c r="D26" s="235"/>
      <c r="E26" s="235"/>
      <c r="F26" s="15"/>
      <c r="G26" s="156"/>
      <c r="H26" s="25"/>
      <c r="I26" s="236"/>
      <c r="J26" s="237"/>
      <c r="K26" s="238"/>
      <c r="L26" s="239"/>
      <c r="M26" s="156"/>
      <c r="N26" s="240"/>
      <c r="O26" s="179"/>
      <c r="P26" s="179"/>
      <c r="Q26" s="207"/>
      <c r="R26" s="207"/>
      <c r="S26" s="207"/>
      <c r="T26" s="207"/>
      <c r="U26" s="207"/>
      <c r="V26" s="207"/>
      <c r="W26" s="207"/>
      <c r="X26" s="207"/>
      <c r="Y26" s="207"/>
      <c r="AA26" s="275"/>
      <c r="AB26" s="276">
        <f t="shared" ref="AB26:AM26" si="25">SUM(AB20:AB25)</f>
        <v>0</v>
      </c>
      <c r="AC26" s="276">
        <f t="shared" si="25"/>
        <v>0</v>
      </c>
      <c r="AD26" s="276">
        <f t="shared" si="25"/>
        <v>0</v>
      </c>
      <c r="AE26" s="308">
        <f t="shared" si="25"/>
        <v>0</v>
      </c>
      <c r="AF26" s="277">
        <f t="shared" si="25"/>
        <v>0</v>
      </c>
      <c r="AG26" s="277">
        <f t="shared" si="25"/>
        <v>0</v>
      </c>
      <c r="AH26" s="277">
        <f t="shared" si="25"/>
        <v>0</v>
      </c>
      <c r="AI26" s="277">
        <f t="shared" si="25"/>
        <v>0</v>
      </c>
      <c r="AJ26" s="277">
        <f t="shared" si="25"/>
        <v>0</v>
      </c>
      <c r="AK26" s="277">
        <f t="shared" si="25"/>
        <v>0</v>
      </c>
      <c r="AL26" s="277">
        <f t="shared" si="25"/>
        <v>0</v>
      </c>
      <c r="AM26" s="277">
        <f t="shared" si="25"/>
        <v>0</v>
      </c>
      <c r="AN26" s="215"/>
      <c r="AO26" s="275"/>
      <c r="AP26" s="275"/>
      <c r="AQ26" s="275"/>
      <c r="AR26" s="275"/>
      <c r="AS26" s="275"/>
      <c r="AT26" s="275"/>
      <c r="AU26" s="275"/>
      <c r="AV26" s="278" t="s">
        <v>70</v>
      </c>
      <c r="AW26" s="275"/>
      <c r="AX26" s="279"/>
      <c r="AY26" s="275"/>
      <c r="AZ26" s="275"/>
      <c r="BA26" s="275"/>
      <c r="BB26" s="275"/>
      <c r="BC26" s="215"/>
      <c r="BD26" s="215"/>
      <c r="BE26" s="215"/>
      <c r="BF26" s="215"/>
      <c r="BG26" s="215"/>
      <c r="BH26" s="275"/>
      <c r="BI26" s="215"/>
      <c r="BJ26" s="275"/>
      <c r="BK26" s="275"/>
      <c r="BL26" s="275"/>
      <c r="BM26" s="215"/>
      <c r="BN26" s="167"/>
      <c r="BO26" s="167"/>
      <c r="BP26" s="258"/>
      <c r="BQ26" s="258"/>
      <c r="BR26" s="258"/>
      <c r="BS26" s="258"/>
      <c r="BT26" s="258"/>
      <c r="BU26" s="258"/>
      <c r="BV26" s="258"/>
      <c r="BW26" s="258"/>
      <c r="BX26" s="167"/>
      <c r="BY26" s="167"/>
      <c r="BZ26" s="167"/>
      <c r="CA26" s="167"/>
      <c r="CB26" s="167"/>
      <c r="CC26" s="167"/>
      <c r="CD26" s="167"/>
    </row>
    <row r="27" spans="1:82 16362:16384" ht="13.5" hidden="1" customHeight="1" x14ac:dyDescent="0.2">
      <c r="A27" s="233"/>
      <c r="B27" s="234"/>
      <c r="C27" s="13"/>
      <c r="D27" s="235"/>
      <c r="E27" s="235"/>
      <c r="F27" s="15"/>
      <c r="G27" s="156"/>
      <c r="H27" s="25"/>
      <c r="I27" s="236"/>
      <c r="J27" s="237"/>
      <c r="K27" s="238"/>
      <c r="L27" s="239"/>
      <c r="M27" s="156"/>
      <c r="N27" s="240"/>
      <c r="O27" s="179"/>
      <c r="P27" s="179"/>
      <c r="Q27" s="207"/>
      <c r="R27" s="207"/>
      <c r="S27" s="207"/>
      <c r="T27" s="207"/>
      <c r="U27" s="207"/>
      <c r="V27" s="207"/>
      <c r="W27" s="207"/>
      <c r="X27" s="207"/>
      <c r="Y27" s="207"/>
      <c r="AA27" s="226"/>
      <c r="AB27" s="226"/>
      <c r="AC27" s="226"/>
      <c r="AD27" s="226"/>
      <c r="AE27" s="226"/>
      <c r="AF27" s="226"/>
      <c r="AG27" s="226"/>
      <c r="AH27" s="226"/>
      <c r="AI27" s="226"/>
      <c r="AJ27" s="226"/>
      <c r="AK27" s="226"/>
      <c r="AL27" s="226"/>
      <c r="AM27" s="226"/>
      <c r="AN27" s="167"/>
      <c r="AO27" s="275"/>
      <c r="AP27" s="275"/>
      <c r="AQ27" s="275"/>
      <c r="AR27" s="275"/>
      <c r="AS27" s="275"/>
      <c r="AT27" s="275"/>
      <c r="AU27" s="275"/>
      <c r="AV27" s="280"/>
      <c r="AW27" s="275"/>
      <c r="AX27" s="279"/>
      <c r="AY27" s="275"/>
      <c r="AZ27" s="275"/>
      <c r="BA27" s="275"/>
      <c r="BB27" s="275"/>
      <c r="BC27" s="215"/>
      <c r="BD27" s="215"/>
      <c r="BE27" s="215"/>
      <c r="BF27" s="215"/>
      <c r="BG27" s="215"/>
      <c r="BH27" s="275"/>
      <c r="BI27" s="215"/>
      <c r="BJ27" s="275"/>
      <c r="BK27" s="275"/>
      <c r="BL27" s="275"/>
      <c r="BM27" s="215"/>
      <c r="BN27" s="167"/>
      <c r="BO27" s="167"/>
      <c r="BP27" s="258"/>
      <c r="BQ27" s="258"/>
      <c r="BR27" s="258"/>
      <c r="BS27" s="258"/>
      <c r="BT27" s="258"/>
      <c r="BU27" s="258"/>
      <c r="BV27" s="258"/>
      <c r="BW27" s="258"/>
      <c r="BX27" s="167"/>
      <c r="BY27" s="167"/>
      <c r="BZ27" s="167"/>
      <c r="CA27" s="167"/>
      <c r="CB27" s="167"/>
      <c r="CC27" s="167"/>
      <c r="CD27" s="167"/>
    </row>
    <row r="28" spans="1:82 16362:16384" ht="65.099999999999994" customHeight="1" thickBot="1" x14ac:dyDescent="0.25">
      <c r="A28" s="180" t="s">
        <v>29</v>
      </c>
      <c r="B28" s="181" t="s">
        <v>30</v>
      </c>
      <c r="C28" s="182" t="s">
        <v>31</v>
      </c>
      <c r="D28" s="183" t="s">
        <v>32</v>
      </c>
      <c r="E28" s="183" t="s">
        <v>33</v>
      </c>
      <c r="F28" s="184" t="s">
        <v>34</v>
      </c>
      <c r="G28" s="185" t="s">
        <v>35</v>
      </c>
      <c r="H28" s="186" t="s">
        <v>36</v>
      </c>
      <c r="I28" s="187" t="s">
        <v>37</v>
      </c>
      <c r="J28" s="188" t="s">
        <v>38</v>
      </c>
      <c r="K28" s="185" t="s">
        <v>39</v>
      </c>
      <c r="L28" s="189" t="s">
        <v>40</v>
      </c>
      <c r="M28" s="187" t="s">
        <v>41</v>
      </c>
      <c r="N28" s="181" t="s">
        <v>42</v>
      </c>
      <c r="O28" s="179"/>
      <c r="P28" s="179"/>
      <c r="Q28" s="207"/>
      <c r="R28" s="207"/>
      <c r="S28" s="207"/>
      <c r="T28" s="207"/>
      <c r="U28" s="207"/>
      <c r="V28" s="207"/>
      <c r="W28" s="207"/>
      <c r="X28" s="207"/>
      <c r="Y28" s="207"/>
      <c r="AA28" s="281" t="s">
        <v>52</v>
      </c>
      <c r="AB28" s="282" t="str">
        <f>C29</f>
        <v>Haiti</v>
      </c>
      <c r="AC28" s="282" t="str">
        <f>F29</f>
        <v>Schottland</v>
      </c>
      <c r="AD28" s="282" t="str">
        <f>C30</f>
        <v>Brasilien</v>
      </c>
      <c r="AE28" s="282" t="str">
        <f>F30</f>
        <v>Marokko</v>
      </c>
      <c r="AF28" s="284" t="str">
        <f t="shared" ref="AF28:AM28" si="26">AB28</f>
        <v>Haiti</v>
      </c>
      <c r="AG28" s="284" t="str">
        <f t="shared" si="26"/>
        <v>Schottland</v>
      </c>
      <c r="AH28" s="284" t="str">
        <f t="shared" si="26"/>
        <v>Brasilien</v>
      </c>
      <c r="AI28" s="284" t="str">
        <f t="shared" si="26"/>
        <v>Marokko</v>
      </c>
      <c r="AJ28" s="284" t="str">
        <f t="shared" si="26"/>
        <v>Haiti</v>
      </c>
      <c r="AK28" s="284" t="str">
        <f t="shared" si="26"/>
        <v>Schottland</v>
      </c>
      <c r="AL28" s="284" t="str">
        <f t="shared" si="26"/>
        <v>Brasilien</v>
      </c>
      <c r="AM28" s="284" t="str">
        <f t="shared" si="26"/>
        <v>Marokko</v>
      </c>
      <c r="AN28" s="215"/>
      <c r="AO28" s="284" t="s">
        <v>53</v>
      </c>
      <c r="AP28" s="275"/>
      <c r="AQ28" s="275"/>
      <c r="AR28" s="275"/>
      <c r="AS28" s="208"/>
      <c r="AT28" s="275"/>
      <c r="AU28" s="275"/>
      <c r="AV28" s="215"/>
      <c r="AW28" s="285" t="s">
        <v>54</v>
      </c>
      <c r="AX28" s="279"/>
      <c r="AY28" s="275"/>
      <c r="AZ28" s="275"/>
      <c r="BA28" s="275"/>
      <c r="BB28" s="275"/>
      <c r="BC28" s="215" t="str">
        <f>AX29</f>
        <v>Haiti</v>
      </c>
      <c r="BD28" s="215" t="str">
        <f>AX30</f>
        <v>Schottland</v>
      </c>
      <c r="BE28" s="215" t="str">
        <f>AX31</f>
        <v>Brasilien</v>
      </c>
      <c r="BF28" s="215" t="str">
        <f>AX32</f>
        <v>Marokko</v>
      </c>
      <c r="BG28" s="309" t="s">
        <v>83</v>
      </c>
      <c r="BH28" s="285" t="s">
        <v>54</v>
      </c>
      <c r="BI28" s="215"/>
      <c r="BJ28" s="275"/>
      <c r="BK28" s="275"/>
      <c r="BL28" s="275"/>
      <c r="BM28" s="215"/>
      <c r="BN28" s="167"/>
      <c r="BO28" s="167"/>
      <c r="BP28" s="258"/>
      <c r="BQ28" s="258"/>
      <c r="BR28" s="258"/>
      <c r="BS28" s="258"/>
      <c r="BT28" s="258"/>
      <c r="BU28" s="258"/>
      <c r="BV28" s="258"/>
      <c r="BW28" s="258"/>
      <c r="BX28" s="167"/>
      <c r="BY28" s="167"/>
      <c r="BZ28" s="167"/>
      <c r="CA28" s="167"/>
      <c r="CB28" s="167"/>
      <c r="CC28" s="167"/>
      <c r="CD28" s="167"/>
    </row>
    <row r="29" spans="1:82 16362:16384" ht="13.5" customHeight="1" thickBot="1" x14ac:dyDescent="0.25">
      <c r="A29" s="310">
        <v>5</v>
      </c>
      <c r="B29" s="311" t="s">
        <v>84</v>
      </c>
      <c r="C29" s="136" t="s">
        <v>85</v>
      </c>
      <c r="D29" s="137"/>
      <c r="E29" s="137"/>
      <c r="F29" s="138" t="s">
        <v>86</v>
      </c>
      <c r="G29" s="312" t="s">
        <v>87</v>
      </c>
      <c r="H29" s="139">
        <v>46187</v>
      </c>
      <c r="I29" s="313">
        <v>0.125</v>
      </c>
      <c r="J29" s="314">
        <f t="shared" ref="J29:J34" si="27">WEEKDAY(H29)</f>
        <v>1</v>
      </c>
      <c r="K29" s="315" t="str">
        <f t="shared" ref="K29:K34" si="28">IF(N29="n","NEIN",IF(D29&gt;E29,C29,IF(E29&gt;D29,F29,"REMIS")))</f>
        <v>NEIN</v>
      </c>
      <c r="L29" s="316" t="str">
        <f t="shared" ref="L29:L34" si="29">IF(N29="n","Nein",D29-E29)</f>
        <v>Nein</v>
      </c>
      <c r="M29" s="312" t="str">
        <f t="shared" ref="M29:M34" si="30">IF(N29="n","Nein",TEXT(D29,"TT")&amp;TEXT(E29,"TT"))</f>
        <v>Nein</v>
      </c>
      <c r="N29" s="317" t="str">
        <f t="shared" ref="N29:N34" si="31">IF(ISBLANK(E29),"n","j")</f>
        <v>n</v>
      </c>
      <c r="O29" s="179"/>
      <c r="P29" s="179"/>
      <c r="Q29" s="207"/>
      <c r="R29" s="207"/>
      <c r="S29" s="207"/>
      <c r="T29" s="207">
        <v>2</v>
      </c>
      <c r="U29" s="207">
        <v>1</v>
      </c>
      <c r="V29" s="207">
        <v>1</v>
      </c>
      <c r="W29" s="207">
        <f t="shared" ref="W29:W34" si="32">(SUM(Q29))/2</f>
        <v>0</v>
      </c>
      <c r="X29" s="207">
        <f t="shared" ref="X29:X34" si="33">IF(S29=1,0,R29)</f>
        <v>0</v>
      </c>
      <c r="Y29" s="207">
        <f t="shared" ref="Y29:Y34" si="34">IF(S29=0,0,IF(S29=2,1,IF(S29=1,1,0)))</f>
        <v>0</v>
      </c>
      <c r="AA29" s="208">
        <f t="shared" ref="AA29:AA34" si="35">IF(D29-E29&gt;0,1,IF(E29=D29,0,-1))</f>
        <v>0</v>
      </c>
      <c r="AB29" s="209">
        <f>IF($D29="",0,IF($D29&gt;$E29,3,IF($D29=E29,1,0)))</f>
        <v>0</v>
      </c>
      <c r="AC29" s="209">
        <f>IF($E29="",0,IF($D29&gt;$E29,0,IF($D29=E29,1,3)))</f>
        <v>0</v>
      </c>
      <c r="AD29" s="210"/>
      <c r="AE29" s="210"/>
      <c r="AF29" s="211">
        <f>D29</f>
        <v>0</v>
      </c>
      <c r="AG29" s="211">
        <f>E29</f>
        <v>0</v>
      </c>
      <c r="AH29" s="212"/>
      <c r="AI29" s="212"/>
      <c r="AJ29" s="213">
        <f>E29</f>
        <v>0</v>
      </c>
      <c r="AK29" s="213">
        <f>D29</f>
        <v>0</v>
      </c>
      <c r="AL29" s="214"/>
      <c r="AM29" s="214"/>
      <c r="AN29" s="215"/>
      <c r="AO29" s="216">
        <f>AB35</f>
        <v>0</v>
      </c>
      <c r="AP29" s="211">
        <f>AF35</f>
        <v>0</v>
      </c>
      <c r="AQ29" s="213">
        <f>AJ35</f>
        <v>0</v>
      </c>
      <c r="AR29" s="217">
        <f>AP29-AQ29</f>
        <v>0</v>
      </c>
      <c r="AS29" s="218">
        <f>IF(AO29&gt;AO30,-1,0)</f>
        <v>0</v>
      </c>
      <c r="AT29" s="218">
        <f>IF(AO29&gt;AO31,-1,0)</f>
        <v>0</v>
      </c>
      <c r="AU29" s="218">
        <f>IF(AO29&gt;AO32,-1,0)</f>
        <v>0</v>
      </c>
      <c r="AV29" s="219">
        <f>1000000-(AY29*100000+BB29*10000+AZ29*1000)</f>
        <v>1000000</v>
      </c>
      <c r="AW29" s="220">
        <f>RANK(AV29,AV29:AV32,1)</f>
        <v>1</v>
      </c>
      <c r="AX29" s="221" t="str">
        <f>C29</f>
        <v>Haiti</v>
      </c>
      <c r="AY29" s="222">
        <f t="shared" ref="AY29:BA32" si="36">AO29</f>
        <v>0</v>
      </c>
      <c r="AZ29" s="222">
        <f t="shared" si="36"/>
        <v>0</v>
      </c>
      <c r="BA29" s="222">
        <f t="shared" si="36"/>
        <v>0</v>
      </c>
      <c r="BB29" s="222">
        <f>AZ29-BA29</f>
        <v>0</v>
      </c>
      <c r="BC29" s="223"/>
      <c r="BD29" s="219">
        <f>IF(AV30&lt;&gt;AV29,AV30-2000,IF(BD28=K29,AV30-1000,AV30))</f>
        <v>1000000</v>
      </c>
      <c r="BE29" s="219">
        <f>IF(AV31&lt;&gt;AV29,AV31-2000,IF(BE28=K31,AV31-1000,AV31))</f>
        <v>1000000</v>
      </c>
      <c r="BF29" s="219">
        <f>IF(AV32&lt;&gt;AV29,AV32-2000,IF(BF28=K34,AV32-1000,AV32))</f>
        <v>1000000</v>
      </c>
      <c r="BG29" s="224">
        <f>BC33</f>
        <v>3000000</v>
      </c>
      <c r="BH29" s="225">
        <f>RANK(BG29,BG29:BG32,1)</f>
        <v>1</v>
      </c>
      <c r="BI29" s="167" t="str">
        <f t="shared" ref="BI29:BL32" si="37">AX29</f>
        <v>Haiti</v>
      </c>
      <c r="BJ29" s="226">
        <f t="shared" si="37"/>
        <v>0</v>
      </c>
      <c r="BK29" s="226">
        <f t="shared" si="37"/>
        <v>0</v>
      </c>
      <c r="BL29" s="226">
        <f t="shared" si="37"/>
        <v>0</v>
      </c>
      <c r="BM29" s="227"/>
      <c r="BN29" s="228"/>
      <c r="BO29" s="167"/>
      <c r="BP29" s="318">
        <v>1</v>
      </c>
      <c r="BQ29" s="319" t="str">
        <f>IFERROR(VLOOKUP(1,BH29:BI32,2,FALSE()),"")</f>
        <v>Haiti</v>
      </c>
      <c r="BR29" s="320"/>
      <c r="BS29" s="318">
        <f>IFERROR(VLOOKUP(1,BH29:BL32,3,FALSE()),"")</f>
        <v>0</v>
      </c>
      <c r="BT29" s="321">
        <f>IFERROR(VLOOKUP(1,BH29:BL32,4,FALSE()),"")</f>
        <v>0</v>
      </c>
      <c r="BU29" s="225" t="s">
        <v>59</v>
      </c>
      <c r="BV29" s="321">
        <f>IFERROR(VLOOKUP(1,BH29:BL32,5,FALSE()),"")</f>
        <v>0</v>
      </c>
      <c r="BW29" s="321" t="s">
        <v>88</v>
      </c>
      <c r="BX29" s="167"/>
      <c r="BY29" s="167"/>
      <c r="BZ29" s="167"/>
      <c r="CA29" s="167"/>
      <c r="CB29" s="167"/>
      <c r="CC29" s="167"/>
      <c r="CD29" s="167"/>
    </row>
    <row r="30" spans="1:82 16362:16384" ht="13.5" customHeight="1" x14ac:dyDescent="0.2">
      <c r="A30" s="233">
        <v>7</v>
      </c>
      <c r="B30" s="234" t="s">
        <v>84</v>
      </c>
      <c r="C30" s="13" t="s">
        <v>89</v>
      </c>
      <c r="D30" s="14"/>
      <c r="E30" s="14"/>
      <c r="F30" s="15" t="s">
        <v>90</v>
      </c>
      <c r="G30" s="156" t="s">
        <v>91</v>
      </c>
      <c r="H30" s="16">
        <v>46186</v>
      </c>
      <c r="I30" s="236">
        <v>0.999305555555556</v>
      </c>
      <c r="J30" s="237">
        <f t="shared" si="27"/>
        <v>7</v>
      </c>
      <c r="K30" s="238" t="str">
        <f t="shared" si="28"/>
        <v>NEIN</v>
      </c>
      <c r="L30" s="239" t="str">
        <f t="shared" si="29"/>
        <v>Nein</v>
      </c>
      <c r="M30" s="156" t="str">
        <f t="shared" si="30"/>
        <v>Nein</v>
      </c>
      <c r="N30" s="240" t="str">
        <f t="shared" si="31"/>
        <v>n</v>
      </c>
      <c r="O30" s="179"/>
      <c r="P30" s="179"/>
      <c r="Q30" s="207"/>
      <c r="R30" s="207"/>
      <c r="S30" s="207"/>
      <c r="T30" s="207">
        <v>2</v>
      </c>
      <c r="U30" s="207">
        <v>1</v>
      </c>
      <c r="V30" s="207">
        <v>1</v>
      </c>
      <c r="W30" s="207">
        <f t="shared" si="32"/>
        <v>0</v>
      </c>
      <c r="X30" s="207">
        <f t="shared" si="33"/>
        <v>0</v>
      </c>
      <c r="Y30" s="207">
        <f t="shared" si="34"/>
        <v>0</v>
      </c>
      <c r="AA30" s="208">
        <f t="shared" si="35"/>
        <v>0</v>
      </c>
      <c r="AB30" s="210"/>
      <c r="AC30" s="210"/>
      <c r="AD30" s="209">
        <f>IF($E30="",0,IF($D30&gt;$E30,3,IF($D30=E30,1,0)))</f>
        <v>0</v>
      </c>
      <c r="AE30" s="209">
        <f>IF($E30="",0,IF($D30&gt;$E30,0,IF($D30=E30,1,3)))</f>
        <v>0</v>
      </c>
      <c r="AF30" s="212"/>
      <c r="AG30" s="212"/>
      <c r="AH30" s="211">
        <f>D30</f>
        <v>0</v>
      </c>
      <c r="AI30" s="211">
        <f>E30</f>
        <v>0</v>
      </c>
      <c r="AJ30" s="214"/>
      <c r="AK30" s="214"/>
      <c r="AL30" s="213">
        <f>E30</f>
        <v>0</v>
      </c>
      <c r="AM30" s="213">
        <f>D30</f>
        <v>0</v>
      </c>
      <c r="AN30" s="215"/>
      <c r="AO30" s="241">
        <f>AC35</f>
        <v>0</v>
      </c>
      <c r="AP30" s="242">
        <f>AG35</f>
        <v>0</v>
      </c>
      <c r="AQ30" s="243">
        <f>AK35</f>
        <v>0</v>
      </c>
      <c r="AR30" s="244">
        <f>AP30-AQ30</f>
        <v>0</v>
      </c>
      <c r="AS30" s="245">
        <f>IF(AO30&gt;AO29,-1,0)</f>
        <v>0</v>
      </c>
      <c r="AT30" s="218">
        <f>IF(AO30&gt;AO31,-1,0)</f>
        <v>0</v>
      </c>
      <c r="AU30" s="245">
        <f>IF(AO30&gt;AO32,-1,0)</f>
        <v>0</v>
      </c>
      <c r="AV30" s="219">
        <f>1000000-(AY30*100000+BB30*10000+AZ30*1000)</f>
        <v>1000000</v>
      </c>
      <c r="AW30" s="246">
        <f>RANK(AV30,AV29:AV32,1)</f>
        <v>1</v>
      </c>
      <c r="AX30" s="247" t="str">
        <f>F29</f>
        <v>Schottland</v>
      </c>
      <c r="AY30" s="222">
        <f t="shared" si="36"/>
        <v>0</v>
      </c>
      <c r="AZ30" s="248">
        <f t="shared" si="36"/>
        <v>0</v>
      </c>
      <c r="BA30" s="248">
        <f t="shared" si="36"/>
        <v>0</v>
      </c>
      <c r="BB30" s="222">
        <f>AZ30-BA30</f>
        <v>0</v>
      </c>
      <c r="BC30" s="219">
        <f>IF(AV29&lt;&gt;AV30,AV29-2000,IF(BC28=K29,AV29-1000,AV29))</f>
        <v>1000000</v>
      </c>
      <c r="BD30" s="223"/>
      <c r="BE30" s="219">
        <f>IF(AV30&lt;&gt;AV31,AV31-2000,IF(BE28=K33,AV31-1000,AV31))</f>
        <v>1000000</v>
      </c>
      <c r="BF30" s="219">
        <f>IF(AV32&lt;&gt;AV30,AV32-2000,IF(BF28=K32,AV32-1000,AV32))</f>
        <v>1000000</v>
      </c>
      <c r="BG30" s="249">
        <f>BD33</f>
        <v>3000000</v>
      </c>
      <c r="BH30" s="225">
        <f>RANK(BG30,BG29:BG32,1)</f>
        <v>1</v>
      </c>
      <c r="BI30" s="167" t="str">
        <f t="shared" si="37"/>
        <v>Schottland</v>
      </c>
      <c r="BJ30" s="226">
        <f t="shared" si="37"/>
        <v>0</v>
      </c>
      <c r="BK30" s="226">
        <f t="shared" si="37"/>
        <v>0</v>
      </c>
      <c r="BL30" s="226">
        <f t="shared" si="37"/>
        <v>0</v>
      </c>
      <c r="BM30" s="215"/>
      <c r="BN30" s="167"/>
      <c r="BO30" s="167"/>
      <c r="BP30" s="318">
        <v>2</v>
      </c>
      <c r="BQ30" s="319" t="str">
        <f>IFERROR(VLOOKUP(2,BH29:BI32,2,FALSE()),"")</f>
        <v/>
      </c>
      <c r="BR30" s="320"/>
      <c r="BS30" s="318" t="str">
        <f>IFERROR(VLOOKUP(2,BH29:BL32,3,FALSE()),"")</f>
        <v/>
      </c>
      <c r="BT30" s="321" t="str">
        <f>IFERROR(VLOOKUP(2,BH29:BL32,4,FALSE()),"")</f>
        <v/>
      </c>
      <c r="BU30" s="225" t="s">
        <v>59</v>
      </c>
      <c r="BV30" s="321" t="str">
        <f>IFERROR(VLOOKUP(2,BH29:BL32,5,FALSE()),"")</f>
        <v/>
      </c>
      <c r="BW30" s="321" t="s">
        <v>92</v>
      </c>
      <c r="BX30" s="167"/>
      <c r="BY30" s="167"/>
      <c r="BZ30" s="167"/>
      <c r="CA30" s="167"/>
      <c r="CB30" s="167"/>
      <c r="CC30" s="167"/>
      <c r="CD30" s="167"/>
    </row>
    <row r="31" spans="1:82 16362:16384" ht="13.5" customHeight="1" x14ac:dyDescent="0.2">
      <c r="A31" s="322">
        <v>29</v>
      </c>
      <c r="B31" s="323" t="s">
        <v>84</v>
      </c>
      <c r="C31" s="140" t="str">
        <f>C30</f>
        <v>Brasilien</v>
      </c>
      <c r="D31" s="141"/>
      <c r="E31" s="141"/>
      <c r="F31" s="142" t="str">
        <f>C29</f>
        <v>Haiti</v>
      </c>
      <c r="G31" s="324" t="s">
        <v>93</v>
      </c>
      <c r="H31" s="143">
        <v>46193</v>
      </c>
      <c r="I31" s="325">
        <v>0.104166666666667</v>
      </c>
      <c r="J31" s="326">
        <f t="shared" si="27"/>
        <v>7</v>
      </c>
      <c r="K31" s="327" t="str">
        <f t="shared" si="28"/>
        <v>NEIN</v>
      </c>
      <c r="L31" s="328" t="str">
        <f t="shared" si="29"/>
        <v>Nein</v>
      </c>
      <c r="M31" s="324" t="str">
        <f t="shared" si="30"/>
        <v>Nein</v>
      </c>
      <c r="N31" s="329" t="str">
        <f t="shared" si="31"/>
        <v>n</v>
      </c>
      <c r="O31" s="179"/>
      <c r="P31" s="179"/>
      <c r="Q31" s="207"/>
      <c r="R31" s="207"/>
      <c r="S31" s="207"/>
      <c r="T31" s="207">
        <v>2</v>
      </c>
      <c r="U31" s="207">
        <v>1</v>
      </c>
      <c r="V31" s="207">
        <v>1</v>
      </c>
      <c r="W31" s="207">
        <f t="shared" si="32"/>
        <v>0</v>
      </c>
      <c r="X31" s="207">
        <f t="shared" si="33"/>
        <v>0</v>
      </c>
      <c r="Y31" s="207">
        <f t="shared" si="34"/>
        <v>0</v>
      </c>
      <c r="AA31" s="208">
        <f t="shared" si="35"/>
        <v>0</v>
      </c>
      <c r="AB31" s="209">
        <f>IF($E31="",0,IF($E31&gt;$D31,3,IF($E31=D31,1,0)))</f>
        <v>0</v>
      </c>
      <c r="AC31" s="209"/>
      <c r="AD31" s="209">
        <f>IF($D31="",0,IF($E31&gt;$D31,0,IF($D31=E31,1,3)))</f>
        <v>0</v>
      </c>
      <c r="AE31" s="209"/>
      <c r="AF31" s="211">
        <f>E31</f>
        <v>0</v>
      </c>
      <c r="AG31" s="211"/>
      <c r="AH31" s="211">
        <f>D31</f>
        <v>0</v>
      </c>
      <c r="AI31" s="211"/>
      <c r="AJ31" s="213">
        <f>D31</f>
        <v>0</v>
      </c>
      <c r="AK31" s="213"/>
      <c r="AL31" s="213">
        <f>E31</f>
        <v>0</v>
      </c>
      <c r="AM31" s="213"/>
      <c r="AN31" s="215"/>
      <c r="AO31" s="241">
        <f>AD35</f>
        <v>0</v>
      </c>
      <c r="AP31" s="242">
        <f>AH35</f>
        <v>0</v>
      </c>
      <c r="AQ31" s="243">
        <f>AL35</f>
        <v>0</v>
      </c>
      <c r="AR31" s="244">
        <f>AP31-AQ31</f>
        <v>0</v>
      </c>
      <c r="AS31" s="245">
        <f>IF(AO31&gt;AO29,-1,0)</f>
        <v>0</v>
      </c>
      <c r="AT31" s="218">
        <f>IF(AO31&gt;AO30,-1,0)</f>
        <v>0</v>
      </c>
      <c r="AU31" s="245">
        <f>IF(AO31&gt;AO32,-1,0)</f>
        <v>0</v>
      </c>
      <c r="AV31" s="219">
        <f>1000000-(AY31*100000+BB31*10000+AZ31*1000)</f>
        <v>1000000</v>
      </c>
      <c r="AW31" s="246">
        <f>RANK(AV31,AV29:AV32,1)</f>
        <v>1</v>
      </c>
      <c r="AX31" s="247" t="str">
        <f>C30</f>
        <v>Brasilien</v>
      </c>
      <c r="AY31" s="222">
        <f t="shared" si="36"/>
        <v>0</v>
      </c>
      <c r="AZ31" s="248">
        <f t="shared" si="36"/>
        <v>0</v>
      </c>
      <c r="BA31" s="248">
        <f t="shared" si="36"/>
        <v>0</v>
      </c>
      <c r="BB31" s="222">
        <f>AZ31-BA31</f>
        <v>0</v>
      </c>
      <c r="BC31" s="219">
        <f>IF(AV29&lt;&gt;AV31,AV29-2000,IF(BC28=K31,AV29-1000,AV29))</f>
        <v>1000000</v>
      </c>
      <c r="BD31" s="219">
        <f>IF(AV30&lt;&gt;AV31,AV30-2000,IF(BD28=K33,AV30-1000,AV30))</f>
        <v>1000000</v>
      </c>
      <c r="BE31" s="223"/>
      <c r="BF31" s="219">
        <f>IF(AV32&lt;&gt;AV31,AV32-2000,IF(BF28=K30,AV32-1000,AV32))</f>
        <v>1000000</v>
      </c>
      <c r="BG31" s="249">
        <f>BE33</f>
        <v>3000000</v>
      </c>
      <c r="BH31" s="225">
        <f>RANK(BG31,BG29:BG32,1)</f>
        <v>1</v>
      </c>
      <c r="BI31" s="167" t="str">
        <f t="shared" si="37"/>
        <v>Brasilien</v>
      </c>
      <c r="BJ31" s="226">
        <f t="shared" si="37"/>
        <v>0</v>
      </c>
      <c r="BK31" s="226">
        <f t="shared" si="37"/>
        <v>0</v>
      </c>
      <c r="BL31" s="226">
        <f t="shared" si="37"/>
        <v>0</v>
      </c>
      <c r="BM31" s="215"/>
      <c r="BN31" s="167"/>
      <c r="BO31" s="167"/>
      <c r="BP31" s="704">
        <v>3</v>
      </c>
      <c r="BQ31" s="705" t="str">
        <f>IFERROR(VLOOKUP(3,BH29:BI32,2,FALSE()),"")</f>
        <v/>
      </c>
      <c r="BR31" s="706"/>
      <c r="BS31" s="707" t="str">
        <f>IFERROR(VLOOKUP(3,BH29:BL32,3,FALSE()),"")</f>
        <v/>
      </c>
      <c r="BT31" s="707" t="str">
        <f>IFERROR(VLOOKUP(3,BH29:BL32,4,FALSE()),"")</f>
        <v/>
      </c>
      <c r="BU31" s="708" t="s">
        <v>59</v>
      </c>
      <c r="BV31" s="707" t="str">
        <f>IFERROR(VLOOKUP(3,BH29:BL32,5,FALSE()),"")</f>
        <v/>
      </c>
      <c r="BW31" s="258"/>
      <c r="BX31" s="167"/>
      <c r="BY31" s="167"/>
      <c r="BZ31" s="167"/>
      <c r="CA31" s="167"/>
      <c r="CB31" s="167"/>
      <c r="CC31" s="167"/>
      <c r="CD31" s="167"/>
    </row>
    <row r="32" spans="1:82 16362:16384" ht="13.5" customHeight="1" x14ac:dyDescent="0.2">
      <c r="A32" s="233">
        <v>30</v>
      </c>
      <c r="B32" s="234" t="s">
        <v>84</v>
      </c>
      <c r="C32" s="13" t="str">
        <f>F29</f>
        <v>Schottland</v>
      </c>
      <c r="D32" s="14"/>
      <c r="E32" s="14"/>
      <c r="F32" s="15" t="str">
        <f>F30</f>
        <v>Marokko</v>
      </c>
      <c r="G32" s="156" t="s">
        <v>87</v>
      </c>
      <c r="H32" s="16">
        <v>46192</v>
      </c>
      <c r="I32" s="236">
        <v>0.999305555555556</v>
      </c>
      <c r="J32" s="237">
        <f t="shared" si="27"/>
        <v>6</v>
      </c>
      <c r="K32" s="238" t="str">
        <f t="shared" si="28"/>
        <v>NEIN</v>
      </c>
      <c r="L32" s="239" t="str">
        <f t="shared" si="29"/>
        <v>Nein</v>
      </c>
      <c r="M32" s="156" t="str">
        <f t="shared" si="30"/>
        <v>Nein</v>
      </c>
      <c r="N32" s="240" t="str">
        <f t="shared" si="31"/>
        <v>n</v>
      </c>
      <c r="O32" s="179"/>
      <c r="P32" s="179"/>
      <c r="Q32" s="207"/>
      <c r="R32" s="207"/>
      <c r="S32" s="207"/>
      <c r="T32" s="207">
        <v>2</v>
      </c>
      <c r="U32" s="207">
        <v>1</v>
      </c>
      <c r="V32" s="207">
        <v>1</v>
      </c>
      <c r="W32" s="207">
        <f t="shared" si="32"/>
        <v>0</v>
      </c>
      <c r="X32" s="207">
        <f t="shared" si="33"/>
        <v>0</v>
      </c>
      <c r="Y32" s="207">
        <f t="shared" si="34"/>
        <v>0</v>
      </c>
      <c r="AA32" s="208">
        <f t="shared" si="35"/>
        <v>0</v>
      </c>
      <c r="AB32" s="209"/>
      <c r="AC32" s="209">
        <f>IF($E32="",0,IF($D32&gt;$E32,3,IF($D32=E32,1,0)))</f>
        <v>0</v>
      </c>
      <c r="AD32" s="209"/>
      <c r="AE32" s="209">
        <f>IF($E32="",0,IF($D32&gt;$E32,0,IF($D32=E32,1,3)))</f>
        <v>0</v>
      </c>
      <c r="AF32" s="211"/>
      <c r="AG32" s="211">
        <f>D32</f>
        <v>0</v>
      </c>
      <c r="AH32" s="211"/>
      <c r="AI32" s="211">
        <f>E32</f>
        <v>0</v>
      </c>
      <c r="AJ32" s="213"/>
      <c r="AK32" s="213">
        <f>E32</f>
        <v>0</v>
      </c>
      <c r="AL32" s="213"/>
      <c r="AM32" s="213">
        <f>D32</f>
        <v>0</v>
      </c>
      <c r="AN32" s="215"/>
      <c r="AO32" s="241">
        <f>AE35</f>
        <v>0</v>
      </c>
      <c r="AP32" s="242">
        <f>AI35</f>
        <v>0</v>
      </c>
      <c r="AQ32" s="243">
        <f>AM35</f>
        <v>0</v>
      </c>
      <c r="AR32" s="244">
        <f>AP32-AQ32</f>
        <v>0</v>
      </c>
      <c r="AS32" s="245">
        <f>IF(AO32&gt;AO29,-1,0)</f>
        <v>0</v>
      </c>
      <c r="AT32" s="218">
        <f>IF(AO32&gt;AO30,-1,0)</f>
        <v>0</v>
      </c>
      <c r="AU32" s="245">
        <f>IF(AO32&gt;AO31,-1,0)</f>
        <v>0</v>
      </c>
      <c r="AV32" s="219">
        <f>1000000-(AY32*100000+BB32*10000+AZ32*1000)</f>
        <v>1000000</v>
      </c>
      <c r="AW32" s="246">
        <f>RANK(AV32,AV29:AV32,1)</f>
        <v>1</v>
      </c>
      <c r="AX32" s="247" t="str">
        <f>F30</f>
        <v>Marokko</v>
      </c>
      <c r="AY32" s="222">
        <f t="shared" si="36"/>
        <v>0</v>
      </c>
      <c r="AZ32" s="248">
        <f t="shared" si="36"/>
        <v>0</v>
      </c>
      <c r="BA32" s="248">
        <f t="shared" si="36"/>
        <v>0</v>
      </c>
      <c r="BB32" s="222">
        <f>AZ32-BA32</f>
        <v>0</v>
      </c>
      <c r="BC32" s="219">
        <f>IF(AV29&lt;&gt;AV32,AV29-2000,IF(BC28=K34,AV29-1000,AV29))</f>
        <v>1000000</v>
      </c>
      <c r="BD32" s="219">
        <f>IF(AV30&lt;&gt;AV32,AV30-2000,IF(BD28=K32,AV30-1000,AV30))</f>
        <v>1000000</v>
      </c>
      <c r="BE32" s="219">
        <f>IF(AV31&lt;&gt;AV32,AV31-2000,IF(BE28=K30,AV31-1000,AV31))</f>
        <v>1000000</v>
      </c>
      <c r="BF32" s="223"/>
      <c r="BG32" s="249">
        <f>BF33</f>
        <v>3000000</v>
      </c>
      <c r="BH32" s="225">
        <f>RANK(BG32,BG29:BG32,1)</f>
        <v>1</v>
      </c>
      <c r="BI32" s="167" t="str">
        <f t="shared" si="37"/>
        <v>Marokko</v>
      </c>
      <c r="BJ32" s="226">
        <f t="shared" si="37"/>
        <v>0</v>
      </c>
      <c r="BK32" s="226">
        <f t="shared" si="37"/>
        <v>0</v>
      </c>
      <c r="BL32" s="226">
        <f t="shared" si="37"/>
        <v>0</v>
      </c>
      <c r="BM32" s="215"/>
      <c r="BN32" s="167"/>
      <c r="BO32" s="167"/>
      <c r="BP32" s="709">
        <v>4</v>
      </c>
      <c r="BQ32" s="710" t="str">
        <f>IFERROR(VLOOKUP(4,BH29:BI32,2,FALSE()),"")</f>
        <v/>
      </c>
      <c r="BR32" s="711"/>
      <c r="BS32" s="712" t="str">
        <f>IFERROR(VLOOKUP(4,BH29:BL32,3,FALSE()),"")</f>
        <v/>
      </c>
      <c r="BT32" s="712" t="str">
        <f>IFERROR(VLOOKUP(4,BH29:BL32,4,FALSE()),"")</f>
        <v/>
      </c>
      <c r="BU32" s="713" t="s">
        <v>59</v>
      </c>
      <c r="BV32" s="712" t="str">
        <f>IFERROR(VLOOKUP(4,BH29:BL32,5,FALSE()),"")</f>
        <v/>
      </c>
      <c r="BW32" s="258"/>
      <c r="BX32" s="167"/>
      <c r="BY32" s="167"/>
      <c r="BZ32" s="167"/>
      <c r="CA32" s="167"/>
      <c r="CB32" s="167"/>
      <c r="CC32" s="167"/>
      <c r="CD32" s="167"/>
    </row>
    <row r="33" spans="1:82" ht="12.75" customHeight="1" x14ac:dyDescent="0.2">
      <c r="A33" s="322">
        <v>49</v>
      </c>
      <c r="B33" s="323" t="s">
        <v>84</v>
      </c>
      <c r="C33" s="140" t="str">
        <f>F29</f>
        <v>Schottland</v>
      </c>
      <c r="D33" s="141"/>
      <c r="E33" s="141"/>
      <c r="F33" s="142" t="str">
        <f>C30</f>
        <v>Brasilien</v>
      </c>
      <c r="G33" s="324" t="s">
        <v>94</v>
      </c>
      <c r="H33" s="143">
        <v>46197</v>
      </c>
      <c r="I33" s="325">
        <v>0.999305555555556</v>
      </c>
      <c r="J33" s="326">
        <f t="shared" si="27"/>
        <v>4</v>
      </c>
      <c r="K33" s="327" t="str">
        <f t="shared" si="28"/>
        <v>NEIN</v>
      </c>
      <c r="L33" s="328" t="str">
        <f t="shared" si="29"/>
        <v>Nein</v>
      </c>
      <c r="M33" s="324" t="str">
        <f t="shared" si="30"/>
        <v>Nein</v>
      </c>
      <c r="N33" s="329" t="str">
        <f t="shared" si="31"/>
        <v>n</v>
      </c>
      <c r="O33" s="179"/>
      <c r="P33" s="179"/>
      <c r="Q33" s="207"/>
      <c r="R33" s="207"/>
      <c r="S33" s="207"/>
      <c r="T33" s="207">
        <v>2</v>
      </c>
      <c r="U33" s="207">
        <v>1</v>
      </c>
      <c r="V33" s="207">
        <v>1</v>
      </c>
      <c r="W33" s="207">
        <f t="shared" si="32"/>
        <v>0</v>
      </c>
      <c r="X33" s="207">
        <f t="shared" si="33"/>
        <v>0</v>
      </c>
      <c r="Y33" s="207">
        <f t="shared" si="34"/>
        <v>0</v>
      </c>
      <c r="AA33" s="208">
        <f t="shared" si="35"/>
        <v>0</v>
      </c>
      <c r="AB33" s="209"/>
      <c r="AC33" s="209">
        <f>IF($E33="",0,IF($D33&gt;$E33,3,IF($D33=E33,1,0)))</f>
        <v>0</v>
      </c>
      <c r="AD33" s="209">
        <f>IF($E33="",0,IF($D33&gt;$E33,0,IF($D33=E33,1,3)))</f>
        <v>0</v>
      </c>
      <c r="AE33" s="209"/>
      <c r="AF33" s="211"/>
      <c r="AG33" s="211">
        <f>D33</f>
        <v>0</v>
      </c>
      <c r="AH33" s="211">
        <f>E33</f>
        <v>0</v>
      </c>
      <c r="AI33" s="211"/>
      <c r="AJ33" s="213"/>
      <c r="AK33" s="213">
        <f>E33</f>
        <v>0</v>
      </c>
      <c r="AL33" s="213">
        <f>D33</f>
        <v>0</v>
      </c>
      <c r="AM33" s="213"/>
      <c r="AN33" s="215"/>
      <c r="AO33" s="226"/>
      <c r="AP33" s="226"/>
      <c r="AQ33" s="226"/>
      <c r="AR33" s="226"/>
      <c r="AS33" s="226"/>
      <c r="AT33" s="226"/>
      <c r="AU33" s="226"/>
      <c r="AV33" s="219"/>
      <c r="AW33" s="226"/>
      <c r="AX33" s="260"/>
      <c r="AY33" s="226"/>
      <c r="AZ33" s="226"/>
      <c r="BA33" s="226"/>
      <c r="BB33" s="226"/>
      <c r="BC33" s="261">
        <f>SUM(BC29:BC32)</f>
        <v>3000000</v>
      </c>
      <c r="BD33" s="262">
        <f>SUM(BD29:BD32)</f>
        <v>3000000</v>
      </c>
      <c r="BE33" s="262">
        <f>SUM(BE29:BE32)</f>
        <v>3000000</v>
      </c>
      <c r="BF33" s="262">
        <f>SUM(BF29:BF32)</f>
        <v>3000000</v>
      </c>
      <c r="BG33" s="263"/>
      <c r="BH33" s="225"/>
      <c r="BI33" s="264"/>
      <c r="BJ33" s="226"/>
      <c r="BK33" s="226"/>
      <c r="BL33" s="226"/>
      <c r="BM33" s="215"/>
      <c r="BN33" s="167"/>
      <c r="BO33" s="167"/>
      <c r="BP33" s="258"/>
      <c r="BQ33" s="258"/>
      <c r="BR33" s="258"/>
      <c r="BS33" s="258"/>
      <c r="BT33" s="258"/>
      <c r="BU33" s="258"/>
      <c r="BV33" s="258"/>
      <c r="BW33" s="258"/>
      <c r="BX33" s="167"/>
      <c r="BY33" s="167"/>
      <c r="BZ33" s="167"/>
      <c r="CA33" s="167"/>
      <c r="CB33" s="167"/>
      <c r="CC33" s="167"/>
      <c r="CD33" s="167"/>
    </row>
    <row r="34" spans="1:82" ht="13.5" customHeight="1" x14ac:dyDescent="0.2">
      <c r="A34" s="265">
        <v>50</v>
      </c>
      <c r="B34" s="266" t="s">
        <v>84</v>
      </c>
      <c r="C34" s="21" t="str">
        <f>F30</f>
        <v>Marokko</v>
      </c>
      <c r="D34" s="22"/>
      <c r="E34" s="22"/>
      <c r="F34" s="23" t="str">
        <f>C29</f>
        <v>Haiti</v>
      </c>
      <c r="G34" s="267" t="s">
        <v>65</v>
      </c>
      <c r="H34" s="24">
        <v>46197</v>
      </c>
      <c r="I34" s="268">
        <v>0.999305555555556</v>
      </c>
      <c r="J34" s="269">
        <f t="shared" si="27"/>
        <v>4</v>
      </c>
      <c r="K34" s="270" t="str">
        <f t="shared" si="28"/>
        <v>NEIN</v>
      </c>
      <c r="L34" s="271" t="str">
        <f t="shared" si="29"/>
        <v>Nein</v>
      </c>
      <c r="M34" s="267" t="str">
        <f t="shared" si="30"/>
        <v>Nein</v>
      </c>
      <c r="N34" s="272" t="str">
        <f t="shared" si="31"/>
        <v>n</v>
      </c>
      <c r="O34" s="179"/>
      <c r="P34" s="179"/>
      <c r="Q34" s="207"/>
      <c r="R34" s="207"/>
      <c r="S34" s="207"/>
      <c r="T34" s="207">
        <v>2</v>
      </c>
      <c r="U34" s="207">
        <v>1</v>
      </c>
      <c r="V34" s="207">
        <v>1</v>
      </c>
      <c r="W34" s="207">
        <f t="shared" si="32"/>
        <v>0</v>
      </c>
      <c r="X34" s="207">
        <f t="shared" si="33"/>
        <v>0</v>
      </c>
      <c r="Y34" s="207">
        <f t="shared" si="34"/>
        <v>0</v>
      </c>
      <c r="AA34" s="208">
        <f t="shared" si="35"/>
        <v>0</v>
      </c>
      <c r="AB34" s="209">
        <f>IF($D34="",0,IF($D34&gt;$E34,0,IF($D34=E34,1,3)))</f>
        <v>0</v>
      </c>
      <c r="AC34" s="209"/>
      <c r="AD34" s="209"/>
      <c r="AE34" s="209">
        <f>IF($E34="",0,IF($D34&gt;$E34,3,IF($D34=E34,1,0)))</f>
        <v>0</v>
      </c>
      <c r="AF34" s="211">
        <f>E34</f>
        <v>0</v>
      </c>
      <c r="AG34" s="211"/>
      <c r="AH34" s="211"/>
      <c r="AI34" s="211">
        <f>D34</f>
        <v>0</v>
      </c>
      <c r="AJ34" s="213">
        <f>D34</f>
        <v>0</v>
      </c>
      <c r="AK34" s="213"/>
      <c r="AL34" s="213"/>
      <c r="AM34" s="213">
        <f>E34</f>
        <v>0</v>
      </c>
      <c r="AN34" s="215"/>
      <c r="AO34" s="273" t="s">
        <v>68</v>
      </c>
      <c r="AP34" s="274"/>
      <c r="AQ34" s="274"/>
      <c r="AR34" s="274"/>
      <c r="AS34" s="274"/>
      <c r="AT34" s="274"/>
      <c r="AU34" s="274"/>
      <c r="AV34" s="219" t="b">
        <f>OR(AV29=AV30,AV29=AV31,AV29=AV32,AV30=AV31,AV30=AV32,AV31=AV32)</f>
        <v>1</v>
      </c>
      <c r="AW34" s="226"/>
      <c r="AX34" s="260"/>
      <c r="AY34" s="226"/>
      <c r="AZ34" s="226"/>
      <c r="BA34" s="226"/>
      <c r="BB34" s="226"/>
      <c r="BC34" s="219" t="s">
        <v>69</v>
      </c>
      <c r="BD34" s="219"/>
      <c r="BE34" s="219"/>
      <c r="BF34" s="219"/>
      <c r="BG34" s="219" t="b">
        <f>OR(BG29=BG30,BG29=BG31,BG29=BG32,BG30=BG31,BG30=BG32,BG31=BG32)</f>
        <v>1</v>
      </c>
      <c r="BH34" s="226"/>
      <c r="BI34" s="167"/>
      <c r="BJ34" s="226"/>
      <c r="BK34" s="226"/>
      <c r="BL34" s="226"/>
      <c r="BM34" s="215"/>
      <c r="BN34" s="167"/>
      <c r="BO34" s="167"/>
      <c r="BP34" s="258"/>
      <c r="BQ34" s="258"/>
      <c r="BR34" s="258"/>
      <c r="BS34" s="258"/>
      <c r="BT34" s="258"/>
      <c r="BU34" s="258"/>
      <c r="BV34" s="258"/>
      <c r="BW34" s="258"/>
      <c r="BX34" s="167"/>
      <c r="BY34" s="167"/>
      <c r="BZ34" s="167"/>
      <c r="CA34" s="167"/>
      <c r="CB34" s="167"/>
      <c r="CC34" s="167"/>
      <c r="CD34" s="167"/>
    </row>
    <row r="35" spans="1:82" ht="12.75" customHeight="1" thickBot="1" x14ac:dyDescent="0.25">
      <c r="A35" s="233"/>
      <c r="B35" s="234"/>
      <c r="C35" s="13"/>
      <c r="D35" s="235"/>
      <c r="E35" s="235"/>
      <c r="F35" s="15"/>
      <c r="G35" s="156"/>
      <c r="H35" s="25"/>
      <c r="I35" s="236"/>
      <c r="J35" s="237"/>
      <c r="K35" s="238"/>
      <c r="L35" s="239"/>
      <c r="M35" s="156"/>
      <c r="N35" s="240"/>
      <c r="O35" s="179"/>
      <c r="P35" s="179"/>
      <c r="Q35" s="207"/>
      <c r="R35" s="207"/>
      <c r="S35" s="207"/>
      <c r="T35" s="207"/>
      <c r="U35" s="207"/>
      <c r="V35" s="207"/>
      <c r="W35" s="207"/>
      <c r="X35" s="207"/>
      <c r="Y35" s="207"/>
      <c r="AA35" s="275"/>
      <c r="AB35" s="276">
        <f t="shared" ref="AB35:AM35" si="38">SUM(AB29:AB34)</f>
        <v>0</v>
      </c>
      <c r="AC35" s="276">
        <f t="shared" si="38"/>
        <v>0</v>
      </c>
      <c r="AD35" s="276">
        <f t="shared" si="38"/>
        <v>0</v>
      </c>
      <c r="AE35" s="276">
        <f t="shared" si="38"/>
        <v>0</v>
      </c>
      <c r="AF35" s="277">
        <f t="shared" si="38"/>
        <v>0</v>
      </c>
      <c r="AG35" s="277">
        <f t="shared" si="38"/>
        <v>0</v>
      </c>
      <c r="AH35" s="277">
        <f t="shared" si="38"/>
        <v>0</v>
      </c>
      <c r="AI35" s="277">
        <f t="shared" si="38"/>
        <v>0</v>
      </c>
      <c r="AJ35" s="277">
        <f t="shared" si="38"/>
        <v>0</v>
      </c>
      <c r="AK35" s="277">
        <f t="shared" si="38"/>
        <v>0</v>
      </c>
      <c r="AL35" s="277">
        <f t="shared" si="38"/>
        <v>0</v>
      </c>
      <c r="AM35" s="277">
        <f t="shared" si="38"/>
        <v>0</v>
      </c>
      <c r="AN35" s="215"/>
      <c r="AO35" s="275"/>
      <c r="AP35" s="275"/>
      <c r="AQ35" s="275"/>
      <c r="AR35" s="275"/>
      <c r="AS35" s="275"/>
      <c r="AT35" s="275"/>
      <c r="AU35" s="275"/>
      <c r="AV35" s="278" t="s">
        <v>70</v>
      </c>
      <c r="AW35" s="275"/>
      <c r="AX35" s="279"/>
      <c r="AY35" s="275"/>
      <c r="AZ35" s="275"/>
      <c r="BA35" s="275"/>
      <c r="BB35" s="275"/>
      <c r="BC35" s="215"/>
      <c r="BD35" s="215"/>
      <c r="BE35" s="215"/>
      <c r="BF35" s="215"/>
      <c r="BG35" s="215"/>
      <c r="BH35" s="275"/>
      <c r="BI35" s="215"/>
      <c r="BJ35" s="275"/>
      <c r="BK35" s="275"/>
      <c r="BL35" s="275"/>
      <c r="BM35" s="215"/>
      <c r="BN35" s="167"/>
      <c r="BO35" s="167"/>
      <c r="BP35" s="258"/>
      <c r="BQ35" s="258"/>
      <c r="BR35" s="258"/>
      <c r="BS35" s="258"/>
      <c r="BT35" s="258"/>
      <c r="BU35" s="258"/>
      <c r="BV35" s="258"/>
      <c r="BW35" s="258"/>
      <c r="BX35" s="167"/>
      <c r="BY35" s="167"/>
      <c r="BZ35" s="167"/>
      <c r="CA35" s="167"/>
      <c r="CB35" s="167"/>
      <c r="CC35" s="167"/>
      <c r="CD35" s="167"/>
    </row>
    <row r="36" spans="1:82" ht="13.5" hidden="1" customHeight="1" x14ac:dyDescent="0.2">
      <c r="A36" s="233"/>
      <c r="B36" s="234"/>
      <c r="C36" s="13"/>
      <c r="D36" s="235"/>
      <c r="E36" s="235"/>
      <c r="F36" s="15"/>
      <c r="G36" s="156"/>
      <c r="H36" s="25"/>
      <c r="I36" s="236"/>
      <c r="J36" s="237"/>
      <c r="K36" s="238"/>
      <c r="L36" s="239"/>
      <c r="M36" s="156"/>
      <c r="N36" s="240"/>
      <c r="O36" s="179"/>
      <c r="P36" s="179"/>
      <c r="Q36" s="207"/>
      <c r="R36" s="207"/>
      <c r="S36" s="207"/>
      <c r="T36" s="207"/>
      <c r="U36" s="207"/>
      <c r="V36" s="207"/>
      <c r="W36" s="207"/>
      <c r="X36" s="207"/>
      <c r="Y36" s="207"/>
      <c r="AA36" s="226"/>
      <c r="AB36" s="226"/>
      <c r="AC36" s="226"/>
      <c r="AD36" s="226"/>
      <c r="AE36" s="226"/>
      <c r="AF36" s="226"/>
      <c r="AG36" s="226"/>
      <c r="AH36" s="226"/>
      <c r="AI36" s="226"/>
      <c r="AJ36" s="226"/>
      <c r="AK36" s="226"/>
      <c r="AL36" s="226"/>
      <c r="AM36" s="226"/>
      <c r="AN36" s="167"/>
      <c r="AO36" s="275"/>
      <c r="AP36" s="275"/>
      <c r="AQ36" s="275"/>
      <c r="AR36" s="275"/>
      <c r="AS36" s="275"/>
      <c r="AT36" s="275"/>
      <c r="AU36" s="275"/>
      <c r="AV36" s="280"/>
      <c r="AW36" s="275"/>
      <c r="AX36" s="279"/>
      <c r="AY36" s="275"/>
      <c r="AZ36" s="275"/>
      <c r="BA36" s="275"/>
      <c r="BB36" s="275"/>
      <c r="BC36" s="215"/>
      <c r="BD36" s="215"/>
      <c r="BE36" s="215"/>
      <c r="BF36" s="215"/>
      <c r="BG36" s="215"/>
      <c r="BH36" s="275"/>
      <c r="BI36" s="215"/>
      <c r="BJ36" s="275"/>
      <c r="BK36" s="275"/>
      <c r="BL36" s="275"/>
      <c r="BM36" s="215"/>
      <c r="BN36" s="167"/>
      <c r="BO36" s="167"/>
      <c r="BP36" s="258"/>
      <c r="BQ36" s="258"/>
      <c r="BR36" s="258"/>
      <c r="BS36" s="258"/>
      <c r="BT36" s="258"/>
      <c r="BU36" s="258"/>
      <c r="BV36" s="258"/>
      <c r="BW36" s="258"/>
      <c r="BX36" s="167"/>
      <c r="BY36" s="167"/>
      <c r="BZ36" s="167"/>
      <c r="CA36" s="167"/>
      <c r="CB36" s="167"/>
      <c r="CC36" s="167"/>
      <c r="CD36" s="167"/>
    </row>
    <row r="37" spans="1:82" ht="65.099999999999994" customHeight="1" thickBot="1" x14ac:dyDescent="0.25">
      <c r="A37" s="180" t="s">
        <v>29</v>
      </c>
      <c r="B37" s="181" t="s">
        <v>30</v>
      </c>
      <c r="C37" s="182" t="s">
        <v>31</v>
      </c>
      <c r="D37" s="183" t="s">
        <v>32</v>
      </c>
      <c r="E37" s="183" t="s">
        <v>33</v>
      </c>
      <c r="F37" s="184" t="s">
        <v>34</v>
      </c>
      <c r="G37" s="185" t="s">
        <v>35</v>
      </c>
      <c r="H37" s="186" t="s">
        <v>36</v>
      </c>
      <c r="I37" s="187" t="s">
        <v>37</v>
      </c>
      <c r="J37" s="188" t="s">
        <v>38</v>
      </c>
      <c r="K37" s="185" t="s">
        <v>39</v>
      </c>
      <c r="L37" s="189" t="s">
        <v>40</v>
      </c>
      <c r="M37" s="187" t="s">
        <v>41</v>
      </c>
      <c r="N37" s="181" t="s">
        <v>42</v>
      </c>
      <c r="O37" s="179"/>
      <c r="P37" s="179"/>
      <c r="Q37" s="207"/>
      <c r="R37" s="207"/>
      <c r="S37" s="207"/>
      <c r="T37" s="207"/>
      <c r="U37" s="207"/>
      <c r="V37" s="207"/>
      <c r="W37" s="207"/>
      <c r="X37" s="207"/>
      <c r="Y37" s="207"/>
      <c r="AA37" s="281" t="s">
        <v>52</v>
      </c>
      <c r="AB37" s="282" t="str">
        <f>C38</f>
        <v>USA</v>
      </c>
      <c r="AC37" s="282" t="str">
        <f>F38</f>
        <v>Paraguay</v>
      </c>
      <c r="AD37" s="282" t="str">
        <f>C39</f>
        <v>Australien</v>
      </c>
      <c r="AE37" s="282" t="str">
        <f>F39</f>
        <v>Türkei</v>
      </c>
      <c r="AF37" s="284" t="str">
        <f t="shared" ref="AF37:AM37" si="39">AB37</f>
        <v>USA</v>
      </c>
      <c r="AG37" s="284" t="str">
        <f t="shared" si="39"/>
        <v>Paraguay</v>
      </c>
      <c r="AH37" s="284" t="str">
        <f t="shared" si="39"/>
        <v>Australien</v>
      </c>
      <c r="AI37" s="284" t="str">
        <f t="shared" si="39"/>
        <v>Türkei</v>
      </c>
      <c r="AJ37" s="284" t="str">
        <f t="shared" si="39"/>
        <v>USA</v>
      </c>
      <c r="AK37" s="284" t="str">
        <f t="shared" si="39"/>
        <v>Paraguay</v>
      </c>
      <c r="AL37" s="284" t="str">
        <f t="shared" si="39"/>
        <v>Australien</v>
      </c>
      <c r="AM37" s="284" t="str">
        <f t="shared" si="39"/>
        <v>Türkei</v>
      </c>
      <c r="AN37" s="215"/>
      <c r="AO37" s="284" t="s">
        <v>53</v>
      </c>
      <c r="AP37" s="275"/>
      <c r="AQ37" s="275"/>
      <c r="AR37" s="275"/>
      <c r="AS37" s="208"/>
      <c r="AT37" s="275"/>
      <c r="AU37" s="275"/>
      <c r="AV37" s="215"/>
      <c r="AW37" s="285" t="s">
        <v>54</v>
      </c>
      <c r="AX37" s="279"/>
      <c r="AY37" s="275"/>
      <c r="AZ37" s="275"/>
      <c r="BA37" s="275"/>
      <c r="BB37" s="275"/>
      <c r="BC37" s="215" t="str">
        <f>AX38</f>
        <v>USA</v>
      </c>
      <c r="BD37" s="215" t="str">
        <f>AX39</f>
        <v>Paraguay</v>
      </c>
      <c r="BE37" s="215" t="str">
        <f>AX40</f>
        <v>Australien</v>
      </c>
      <c r="BF37" s="215" t="str">
        <f>AX41</f>
        <v>Türkei</v>
      </c>
      <c r="BG37" s="215"/>
      <c r="BH37" s="285" t="s">
        <v>54</v>
      </c>
      <c r="BI37" s="215"/>
      <c r="BJ37" s="275"/>
      <c r="BK37" s="275"/>
      <c r="BL37" s="275"/>
      <c r="BM37" s="215"/>
      <c r="BN37" s="167"/>
      <c r="BO37" s="167"/>
      <c r="BP37" s="258"/>
      <c r="BQ37" s="258"/>
      <c r="BR37" s="258"/>
      <c r="BS37" s="258"/>
      <c r="BT37" s="258"/>
      <c r="BU37" s="258"/>
      <c r="BV37" s="258"/>
      <c r="BW37" s="258"/>
      <c r="BX37" s="167"/>
      <c r="BY37" s="167"/>
      <c r="BZ37" s="167"/>
      <c r="CA37" s="167"/>
      <c r="CB37" s="167"/>
      <c r="CC37" s="167"/>
      <c r="CD37" s="167"/>
    </row>
    <row r="38" spans="1:82" ht="13.5" customHeight="1" thickBot="1" x14ac:dyDescent="0.25">
      <c r="A38" s="330">
        <v>4</v>
      </c>
      <c r="B38" s="331" t="s">
        <v>95</v>
      </c>
      <c r="C38" s="144" t="s">
        <v>96</v>
      </c>
      <c r="D38" s="145"/>
      <c r="E38" s="145"/>
      <c r="F38" s="146" t="s">
        <v>97</v>
      </c>
      <c r="G38" s="332" t="s">
        <v>80</v>
      </c>
      <c r="H38" s="147">
        <v>46186</v>
      </c>
      <c r="I38" s="333">
        <v>0.125</v>
      </c>
      <c r="J38" s="334">
        <f t="shared" ref="J38:J43" si="40">WEEKDAY(H38)</f>
        <v>7</v>
      </c>
      <c r="K38" s="335" t="str">
        <f t="shared" ref="K38:K43" si="41">IF(N38="n","NEIN",IF(D38&gt;E38,C38,IF(E38&gt;D38,F38,"REMIS")))</f>
        <v>NEIN</v>
      </c>
      <c r="L38" s="336" t="str">
        <f t="shared" ref="L38:L43" si="42">IF(N38="n","Nein",D38-E38)</f>
        <v>Nein</v>
      </c>
      <c r="M38" s="332" t="str">
        <f t="shared" ref="M38:M43" si="43">IF(N38="n","Nein",TEXT(D38,"TT")&amp;TEXT(E38,"TT"))</f>
        <v>Nein</v>
      </c>
      <c r="N38" s="337" t="str">
        <f t="shared" ref="N38:N43" si="44">IF(ISBLANK(E38),"n","j")</f>
        <v>n</v>
      </c>
      <c r="O38" s="179"/>
      <c r="P38" s="179"/>
      <c r="Q38" s="207"/>
      <c r="R38" s="207"/>
      <c r="S38" s="207"/>
      <c r="T38" s="207">
        <v>2</v>
      </c>
      <c r="U38" s="207">
        <v>1</v>
      </c>
      <c r="V38" s="207">
        <v>1</v>
      </c>
      <c r="W38" s="207">
        <f t="shared" ref="W38:W43" si="45">(SUM(Q38))/2</f>
        <v>0</v>
      </c>
      <c r="X38" s="207">
        <f t="shared" ref="X38:X43" si="46">IF(S38=1,0,R38)</f>
        <v>0</v>
      </c>
      <c r="Y38" s="207">
        <f t="shared" ref="Y38:Y43" si="47">IF(S38=0,0,IF(S38=2,1,IF(S38=1,1,0)))</f>
        <v>0</v>
      </c>
      <c r="AA38" s="208">
        <f t="shared" ref="AA38:AA43" si="48">IF(D38-E38&gt;0,1,IF(E38=D38,0,-1))</f>
        <v>0</v>
      </c>
      <c r="AB38" s="209">
        <f>IF($D38="",0,IF($D38&gt;$E38,3,IF($D38=E38,1,0)))</f>
        <v>0</v>
      </c>
      <c r="AC38" s="209">
        <f>IF($E38="",0,IF($D38&gt;$E38,0,IF($D38=E38,1,3)))</f>
        <v>0</v>
      </c>
      <c r="AD38" s="210"/>
      <c r="AE38" s="210"/>
      <c r="AF38" s="211">
        <f>D38</f>
        <v>0</v>
      </c>
      <c r="AG38" s="211">
        <f>E38</f>
        <v>0</v>
      </c>
      <c r="AH38" s="212"/>
      <c r="AI38" s="212"/>
      <c r="AJ38" s="213">
        <f>E38</f>
        <v>0</v>
      </c>
      <c r="AK38" s="213">
        <f>D38</f>
        <v>0</v>
      </c>
      <c r="AL38" s="214"/>
      <c r="AM38" s="214"/>
      <c r="AN38" s="215"/>
      <c r="AO38" s="216">
        <f>AB44</f>
        <v>0</v>
      </c>
      <c r="AP38" s="211">
        <f>AF44</f>
        <v>0</v>
      </c>
      <c r="AQ38" s="213">
        <f>AJ44</f>
        <v>0</v>
      </c>
      <c r="AR38" s="217">
        <f>AP38-AQ38</f>
        <v>0</v>
      </c>
      <c r="AS38" s="218">
        <f>IF(AO38&gt;AO39,-1,0)</f>
        <v>0</v>
      </c>
      <c r="AT38" s="218">
        <f>IF(AO38&gt;AO40,-1,0)</f>
        <v>0</v>
      </c>
      <c r="AU38" s="218">
        <f>IF(AO38&gt;AO41,-1,0)</f>
        <v>0</v>
      </c>
      <c r="AV38" s="219">
        <f>1000000-(AY38*100000+BB38*10000+AZ38*1000)</f>
        <v>1000000</v>
      </c>
      <c r="AW38" s="220">
        <f>RANK(AV38,AV38:AV41,1)</f>
        <v>1</v>
      </c>
      <c r="AX38" s="221" t="str">
        <f>C38</f>
        <v>USA</v>
      </c>
      <c r="AY38" s="222">
        <f t="shared" ref="AY38:BA41" si="49">AO38</f>
        <v>0</v>
      </c>
      <c r="AZ38" s="222">
        <f t="shared" si="49"/>
        <v>0</v>
      </c>
      <c r="BA38" s="222">
        <f t="shared" si="49"/>
        <v>0</v>
      </c>
      <c r="BB38" s="222">
        <f>AZ38-BA38</f>
        <v>0</v>
      </c>
      <c r="BC38" s="223"/>
      <c r="BD38" s="219">
        <f>IF(AV39&lt;&gt;AV38,AV39-2000,IF(BD37=K38,AV39-1000,AV39))</f>
        <v>1000000</v>
      </c>
      <c r="BE38" s="219">
        <f>IF(AV40&lt;&gt;AV38,AV40-2000,IF(BE37=K40,AV40-1000,AV40))</f>
        <v>1000000</v>
      </c>
      <c r="BF38" s="219">
        <f>IF(AV41&lt;&gt;AV38,AV41-2000,IF(BF37=K42,AV41-1000,AV41))</f>
        <v>1000000</v>
      </c>
      <c r="BG38" s="224">
        <f>BC42</f>
        <v>3000000</v>
      </c>
      <c r="BH38" s="225">
        <f>RANK(BG38,BG38:BG41,1)</f>
        <v>1</v>
      </c>
      <c r="BI38" s="167" t="str">
        <f t="shared" ref="BI38:BL41" si="50">AX38</f>
        <v>USA</v>
      </c>
      <c r="BJ38" s="226">
        <f t="shared" si="50"/>
        <v>0</v>
      </c>
      <c r="BK38" s="226">
        <f t="shared" si="50"/>
        <v>0</v>
      </c>
      <c r="BL38" s="226">
        <f t="shared" si="50"/>
        <v>0</v>
      </c>
      <c r="BM38" s="227"/>
      <c r="BN38" s="228"/>
      <c r="BO38" s="167"/>
      <c r="BP38" s="338">
        <v>1</v>
      </c>
      <c r="BQ38" s="339" t="str">
        <f>IFERROR(VLOOKUP(1,BH38:BI41,2,FALSE()),"")</f>
        <v>USA</v>
      </c>
      <c r="BR38" s="340"/>
      <c r="BS38" s="338">
        <f>IFERROR(VLOOKUP(1,BH38:BL41,3,FALSE()),"")</f>
        <v>0</v>
      </c>
      <c r="BT38" s="341">
        <f>IFERROR(VLOOKUP(1,BH38:BL41,4,FALSE()),"")</f>
        <v>0</v>
      </c>
      <c r="BU38" s="225" t="s">
        <v>59</v>
      </c>
      <c r="BV38" s="341">
        <f>IFERROR(VLOOKUP(1,BH38:BL41,5,FALSE()),"")</f>
        <v>0</v>
      </c>
      <c r="BW38" s="341" t="s">
        <v>98</v>
      </c>
      <c r="BX38" s="167"/>
      <c r="BY38" s="167"/>
      <c r="BZ38" s="167"/>
      <c r="CA38" s="167"/>
      <c r="CB38" s="167"/>
      <c r="CC38" s="167"/>
      <c r="CD38" s="167"/>
    </row>
    <row r="39" spans="1:82" ht="13.5" customHeight="1" x14ac:dyDescent="0.2">
      <c r="A39" s="233">
        <v>6</v>
      </c>
      <c r="B39" s="234" t="s">
        <v>95</v>
      </c>
      <c r="C39" s="13" t="s">
        <v>99</v>
      </c>
      <c r="D39" s="14"/>
      <c r="E39" s="14"/>
      <c r="F39" s="15" t="s">
        <v>100</v>
      </c>
      <c r="G39" s="156" t="s">
        <v>81</v>
      </c>
      <c r="H39" s="16">
        <v>46187</v>
      </c>
      <c r="I39" s="236">
        <v>0.25</v>
      </c>
      <c r="J39" s="237">
        <f t="shared" si="40"/>
        <v>1</v>
      </c>
      <c r="K39" s="238" t="str">
        <f t="shared" si="41"/>
        <v>NEIN</v>
      </c>
      <c r="L39" s="239" t="str">
        <f t="shared" si="42"/>
        <v>Nein</v>
      </c>
      <c r="M39" s="156" t="str">
        <f t="shared" si="43"/>
        <v>Nein</v>
      </c>
      <c r="N39" s="240" t="str">
        <f t="shared" si="44"/>
        <v>n</v>
      </c>
      <c r="O39" s="179"/>
      <c r="P39" s="179"/>
      <c r="Q39" s="207"/>
      <c r="R39" s="207"/>
      <c r="S39" s="207"/>
      <c r="T39" s="207">
        <v>2</v>
      </c>
      <c r="U39" s="207">
        <v>1</v>
      </c>
      <c r="V39" s="207">
        <v>1</v>
      </c>
      <c r="W39" s="207">
        <f t="shared" si="45"/>
        <v>0</v>
      </c>
      <c r="X39" s="207">
        <f t="shared" si="46"/>
        <v>0</v>
      </c>
      <c r="Y39" s="207">
        <f t="shared" si="47"/>
        <v>0</v>
      </c>
      <c r="AA39" s="208">
        <f t="shared" si="48"/>
        <v>0</v>
      </c>
      <c r="AB39" s="210"/>
      <c r="AC39" s="210"/>
      <c r="AD39" s="209">
        <f>IF($E39="",0,IF($D39&gt;$E39,3,IF($D39=E39,1,0)))</f>
        <v>0</v>
      </c>
      <c r="AE39" s="209">
        <f>IF($E39="",0,IF($D39&gt;$E39,0,IF($D39=E39,1,3)))</f>
        <v>0</v>
      </c>
      <c r="AF39" s="212"/>
      <c r="AG39" s="212"/>
      <c r="AH39" s="211">
        <f>D39</f>
        <v>0</v>
      </c>
      <c r="AI39" s="211">
        <f>E39</f>
        <v>0</v>
      </c>
      <c r="AJ39" s="214"/>
      <c r="AK39" s="214"/>
      <c r="AL39" s="213">
        <f>E39</f>
        <v>0</v>
      </c>
      <c r="AM39" s="213">
        <f>D39</f>
        <v>0</v>
      </c>
      <c r="AN39" s="215"/>
      <c r="AO39" s="241">
        <f>AC44</f>
        <v>0</v>
      </c>
      <c r="AP39" s="242">
        <f>AG44</f>
        <v>0</v>
      </c>
      <c r="AQ39" s="243">
        <f>AK44</f>
        <v>0</v>
      </c>
      <c r="AR39" s="244">
        <f>AP39-AQ39</f>
        <v>0</v>
      </c>
      <c r="AS39" s="245">
        <f>IF(AO39&gt;AO38,-1,0)</f>
        <v>0</v>
      </c>
      <c r="AT39" s="218">
        <f>IF(AO39&gt;AO40,-1,0)</f>
        <v>0</v>
      </c>
      <c r="AU39" s="245">
        <f>IF(AO39&gt;AO41,-1,0)</f>
        <v>0</v>
      </c>
      <c r="AV39" s="219">
        <f>1000000-(AY39*100000+BB39*10000+AZ39*1000)</f>
        <v>1000000</v>
      </c>
      <c r="AW39" s="246">
        <f>RANK(AV39,AV38:AV41,1)</f>
        <v>1</v>
      </c>
      <c r="AX39" s="247" t="str">
        <f>F38</f>
        <v>Paraguay</v>
      </c>
      <c r="AY39" s="222">
        <f t="shared" si="49"/>
        <v>0</v>
      </c>
      <c r="AZ39" s="248">
        <f t="shared" si="49"/>
        <v>0</v>
      </c>
      <c r="BA39" s="248">
        <f t="shared" si="49"/>
        <v>0</v>
      </c>
      <c r="BB39" s="222">
        <f>AZ39-BA39</f>
        <v>0</v>
      </c>
      <c r="BC39" s="219">
        <f>IF(AV38&lt;&gt;AV39,AV38-2000,IF(BC37=K38,AV38-1000,AV38))</f>
        <v>1000000</v>
      </c>
      <c r="BD39" s="223"/>
      <c r="BE39" s="219">
        <f>IF(AV39&lt;&gt;AV40,AV40-2000,IF(BE37=K43,AV40-1000,AV40))</f>
        <v>1000000</v>
      </c>
      <c r="BF39" s="219">
        <f>IF(AV41&lt;&gt;AV39,AV41-2000,IF(BF37=K41,AV41-1000,AV41))</f>
        <v>1000000</v>
      </c>
      <c r="BG39" s="249">
        <f>BD42</f>
        <v>3000000</v>
      </c>
      <c r="BH39" s="225">
        <f>RANK(BG39,BG38:BG41,1)</f>
        <v>1</v>
      </c>
      <c r="BI39" s="167" t="str">
        <f t="shared" si="50"/>
        <v>Paraguay</v>
      </c>
      <c r="BJ39" s="226">
        <f t="shared" si="50"/>
        <v>0</v>
      </c>
      <c r="BK39" s="226">
        <f t="shared" si="50"/>
        <v>0</v>
      </c>
      <c r="BL39" s="226">
        <f t="shared" si="50"/>
        <v>0</v>
      </c>
      <c r="BM39" s="215"/>
      <c r="BN39" s="167"/>
      <c r="BO39" s="167"/>
      <c r="BP39" s="338">
        <v>2</v>
      </c>
      <c r="BQ39" s="339" t="str">
        <f>IFERROR(VLOOKUP(2,BH38:BI41,2,FALSE()),"")</f>
        <v/>
      </c>
      <c r="BR39" s="340"/>
      <c r="BS39" s="338" t="str">
        <f>IFERROR(VLOOKUP(2,BH38:BL41,3,FALSE()),"")</f>
        <v/>
      </c>
      <c r="BT39" s="341" t="str">
        <f>IFERROR(VLOOKUP(2,BH38:BL41,4,FALSE()),"")</f>
        <v/>
      </c>
      <c r="BU39" s="225" t="s">
        <v>59</v>
      </c>
      <c r="BV39" s="341" t="str">
        <f>IFERROR(VLOOKUP(2,BH38:BL41,5,FALSE()),"")</f>
        <v/>
      </c>
      <c r="BW39" s="341" t="s">
        <v>101</v>
      </c>
      <c r="BX39" s="167"/>
      <c r="BY39" s="167"/>
      <c r="BZ39" s="167"/>
      <c r="CA39" s="167"/>
      <c r="CB39" s="167"/>
      <c r="CC39" s="167"/>
      <c r="CD39" s="167"/>
    </row>
    <row r="40" spans="1:82" ht="13.5" customHeight="1" x14ac:dyDescent="0.2">
      <c r="A40" s="342">
        <v>32</v>
      </c>
      <c r="B40" s="343" t="s">
        <v>95</v>
      </c>
      <c r="C40" s="148" t="str">
        <f>C38</f>
        <v>USA</v>
      </c>
      <c r="D40" s="149"/>
      <c r="E40" s="149"/>
      <c r="F40" s="150" t="str">
        <f>C39</f>
        <v>Australien</v>
      </c>
      <c r="G40" s="344" t="s">
        <v>82</v>
      </c>
      <c r="H40" s="151">
        <v>46192</v>
      </c>
      <c r="I40" s="345">
        <v>0.875</v>
      </c>
      <c r="J40" s="346">
        <f t="shared" si="40"/>
        <v>6</v>
      </c>
      <c r="K40" s="347" t="str">
        <f t="shared" si="41"/>
        <v>NEIN</v>
      </c>
      <c r="L40" s="348" t="str">
        <f t="shared" si="42"/>
        <v>Nein</v>
      </c>
      <c r="M40" s="344" t="str">
        <f t="shared" si="43"/>
        <v>Nein</v>
      </c>
      <c r="N40" s="349" t="str">
        <f t="shared" si="44"/>
        <v>n</v>
      </c>
      <c r="O40" s="179"/>
      <c r="P40" s="179"/>
      <c r="Q40" s="207"/>
      <c r="R40" s="207"/>
      <c r="S40" s="207"/>
      <c r="T40" s="207">
        <v>2</v>
      </c>
      <c r="U40" s="207">
        <v>1</v>
      </c>
      <c r="V40" s="207">
        <v>1</v>
      </c>
      <c r="W40" s="207">
        <f t="shared" si="45"/>
        <v>0</v>
      </c>
      <c r="X40" s="207">
        <f t="shared" si="46"/>
        <v>0</v>
      </c>
      <c r="Y40" s="207">
        <f t="shared" si="47"/>
        <v>0</v>
      </c>
      <c r="AA40" s="208">
        <f t="shared" si="48"/>
        <v>0</v>
      </c>
      <c r="AB40" s="209">
        <f>IF($D40="",0,IF($D40&gt;$E40,3,IF($D40=E40,1,0)))</f>
        <v>0</v>
      </c>
      <c r="AC40" s="209"/>
      <c r="AD40" s="209">
        <f>IF($E40="",0,IF($D40&gt;$E40,0,IF($D40=E40,1,3)))</f>
        <v>0</v>
      </c>
      <c r="AE40" s="209"/>
      <c r="AF40" s="211">
        <f>D40</f>
        <v>0</v>
      </c>
      <c r="AG40" s="211"/>
      <c r="AH40" s="211">
        <f>E40</f>
        <v>0</v>
      </c>
      <c r="AI40" s="211"/>
      <c r="AJ40" s="213">
        <f>E40</f>
        <v>0</v>
      </c>
      <c r="AK40" s="213"/>
      <c r="AL40" s="213">
        <f>D40</f>
        <v>0</v>
      </c>
      <c r="AM40" s="213"/>
      <c r="AN40" s="215"/>
      <c r="AO40" s="241">
        <f>AD44</f>
        <v>0</v>
      </c>
      <c r="AP40" s="242">
        <f>AH44</f>
        <v>0</v>
      </c>
      <c r="AQ40" s="243">
        <f>AL44</f>
        <v>0</v>
      </c>
      <c r="AR40" s="244">
        <f>AP40-AQ40</f>
        <v>0</v>
      </c>
      <c r="AS40" s="245">
        <f>IF(AO40&gt;AO38,-1,0)</f>
        <v>0</v>
      </c>
      <c r="AT40" s="218">
        <f>IF(AO40&gt;AO39,-1,0)</f>
        <v>0</v>
      </c>
      <c r="AU40" s="245">
        <f>IF(AO40&gt;AO41,-1,0)</f>
        <v>0</v>
      </c>
      <c r="AV40" s="219">
        <f>1000000-(AY40*100000+BB40*10000+AZ40*1000)</f>
        <v>1000000</v>
      </c>
      <c r="AW40" s="246">
        <f>RANK(AV40,AV38:AV41,1)</f>
        <v>1</v>
      </c>
      <c r="AX40" s="247" t="str">
        <f>C39</f>
        <v>Australien</v>
      </c>
      <c r="AY40" s="222">
        <f t="shared" si="49"/>
        <v>0</v>
      </c>
      <c r="AZ40" s="248">
        <f t="shared" si="49"/>
        <v>0</v>
      </c>
      <c r="BA40" s="248">
        <f t="shared" si="49"/>
        <v>0</v>
      </c>
      <c r="BB40" s="222">
        <f>AZ40-BA40</f>
        <v>0</v>
      </c>
      <c r="BC40" s="219">
        <f>IF(AV38&lt;&gt;AV40,AV38-2000,IF(BC37=K40,AV38-1000,AV38))</f>
        <v>1000000</v>
      </c>
      <c r="BD40" s="219">
        <f>IF(AV39&lt;&gt;AV40,AV39-2000,IF(BD37=K43,AV39-1000,AV39))</f>
        <v>1000000</v>
      </c>
      <c r="BE40" s="223"/>
      <c r="BF40" s="219">
        <f>IF(AV41&lt;&gt;AV40,AV41-2000,IF(BF37=K39,AV41-1000,AV41))</f>
        <v>1000000</v>
      </c>
      <c r="BG40" s="249">
        <f>BE42</f>
        <v>3000000</v>
      </c>
      <c r="BH40" s="225">
        <f>RANK(BG40,BG38:BG41,1)</f>
        <v>1</v>
      </c>
      <c r="BI40" s="167" t="str">
        <f t="shared" si="50"/>
        <v>Australien</v>
      </c>
      <c r="BJ40" s="226">
        <f t="shared" si="50"/>
        <v>0</v>
      </c>
      <c r="BK40" s="226">
        <f t="shared" si="50"/>
        <v>0</v>
      </c>
      <c r="BL40" s="226">
        <f t="shared" si="50"/>
        <v>0</v>
      </c>
      <c r="BM40" s="215"/>
      <c r="BN40" s="167"/>
      <c r="BO40" s="167"/>
      <c r="BP40" s="704">
        <v>3</v>
      </c>
      <c r="BQ40" s="705" t="str">
        <f>IFERROR(VLOOKUP(3,BH38:BI41,2,FALSE()),"")</f>
        <v/>
      </c>
      <c r="BR40" s="706"/>
      <c r="BS40" s="707" t="str">
        <f>IFERROR(VLOOKUP(3,BH38:BL41,3,FALSE()),"")</f>
        <v/>
      </c>
      <c r="BT40" s="707" t="str">
        <f>IFERROR(VLOOKUP(3,BH38:BL41,4,FALSE()),"")</f>
        <v/>
      </c>
      <c r="BU40" s="708" t="s">
        <v>59</v>
      </c>
      <c r="BV40" s="707" t="str">
        <f>IFERROR(VLOOKUP(3,BH38:BL41,5,FALSE()),"")</f>
        <v/>
      </c>
      <c r="BW40" s="258"/>
      <c r="BX40" s="167"/>
      <c r="BY40" s="167"/>
      <c r="BZ40" s="167"/>
      <c r="CA40" s="167"/>
      <c r="CB40" s="167"/>
      <c r="CC40" s="167"/>
      <c r="CD40" s="167"/>
    </row>
    <row r="41" spans="1:82" ht="13.5" customHeight="1" x14ac:dyDescent="0.2">
      <c r="A41" s="233">
        <v>31</v>
      </c>
      <c r="B41" s="234" t="s">
        <v>95</v>
      </c>
      <c r="C41" s="13" t="str">
        <f>F39</f>
        <v>Türkei</v>
      </c>
      <c r="D41" s="14"/>
      <c r="E41" s="14"/>
      <c r="F41" s="15" t="str">
        <f>F38</f>
        <v>Paraguay</v>
      </c>
      <c r="G41" s="156" t="s">
        <v>78</v>
      </c>
      <c r="H41" s="16">
        <v>46193</v>
      </c>
      <c r="I41" s="236">
        <v>0.20833333333333301</v>
      </c>
      <c r="J41" s="237">
        <f t="shared" si="40"/>
        <v>7</v>
      </c>
      <c r="K41" s="238" t="str">
        <f t="shared" si="41"/>
        <v>NEIN</v>
      </c>
      <c r="L41" s="239" t="str">
        <f t="shared" si="42"/>
        <v>Nein</v>
      </c>
      <c r="M41" s="156" t="str">
        <f t="shared" si="43"/>
        <v>Nein</v>
      </c>
      <c r="N41" s="240" t="str">
        <f t="shared" si="44"/>
        <v>n</v>
      </c>
      <c r="O41" s="179"/>
      <c r="P41" s="179"/>
      <c r="Q41" s="207"/>
      <c r="R41" s="207"/>
      <c r="S41" s="207"/>
      <c r="T41" s="207">
        <v>2</v>
      </c>
      <c r="U41" s="207">
        <v>1</v>
      </c>
      <c r="V41" s="207">
        <v>1</v>
      </c>
      <c r="W41" s="207">
        <f t="shared" si="45"/>
        <v>0</v>
      </c>
      <c r="X41" s="207">
        <f t="shared" si="46"/>
        <v>0</v>
      </c>
      <c r="Y41" s="207">
        <f t="shared" si="47"/>
        <v>0</v>
      </c>
      <c r="AA41" s="208">
        <f t="shared" si="48"/>
        <v>0</v>
      </c>
      <c r="AB41" s="209"/>
      <c r="AC41" s="209">
        <f>IF($D41="",0,IF($E41&gt;$D41,3,IF($E41=D41,1,0)))</f>
        <v>0</v>
      </c>
      <c r="AD41" s="209"/>
      <c r="AE41" s="209">
        <f>IF($D41="",0,IF($E41&gt;$D41,0,IF($E41=D41,1,3)))</f>
        <v>0</v>
      </c>
      <c r="AF41" s="211"/>
      <c r="AG41" s="211">
        <f>E41</f>
        <v>0</v>
      </c>
      <c r="AH41" s="211"/>
      <c r="AI41" s="211">
        <f>D41</f>
        <v>0</v>
      </c>
      <c r="AJ41" s="213"/>
      <c r="AK41" s="213">
        <f>D41</f>
        <v>0</v>
      </c>
      <c r="AL41" s="213"/>
      <c r="AM41" s="213">
        <f>E41</f>
        <v>0</v>
      </c>
      <c r="AN41" s="215"/>
      <c r="AO41" s="241">
        <f>AE44</f>
        <v>0</v>
      </c>
      <c r="AP41" s="242">
        <f>AI44</f>
        <v>0</v>
      </c>
      <c r="AQ41" s="243">
        <f>AM44</f>
        <v>0</v>
      </c>
      <c r="AR41" s="244">
        <f>AP41-AQ41</f>
        <v>0</v>
      </c>
      <c r="AS41" s="245">
        <f>IF(AO41&gt;AO38,-1,0)</f>
        <v>0</v>
      </c>
      <c r="AT41" s="218">
        <f>IF(AO41&gt;AO39,-1,0)</f>
        <v>0</v>
      </c>
      <c r="AU41" s="245">
        <f>IF(AO41&gt;AO40,-1,0)</f>
        <v>0</v>
      </c>
      <c r="AV41" s="219">
        <f>1000000-(AY41*100000+BB41*10000+AZ41*1000)</f>
        <v>1000000</v>
      </c>
      <c r="AW41" s="246">
        <f>RANK(AV41,AV38:AV41,1)</f>
        <v>1</v>
      </c>
      <c r="AX41" s="247" t="str">
        <f>F39</f>
        <v>Türkei</v>
      </c>
      <c r="AY41" s="222">
        <f t="shared" si="49"/>
        <v>0</v>
      </c>
      <c r="AZ41" s="248">
        <f t="shared" si="49"/>
        <v>0</v>
      </c>
      <c r="BA41" s="248">
        <f t="shared" si="49"/>
        <v>0</v>
      </c>
      <c r="BB41" s="222">
        <f>AZ41-BA41</f>
        <v>0</v>
      </c>
      <c r="BC41" s="219">
        <f>IF(AV38&lt;&gt;AV41,AV38-2000,IF(BC37=K42,AV38-1000,AV38))</f>
        <v>1000000</v>
      </c>
      <c r="BD41" s="219">
        <f>IF(AV39&lt;&gt;AV41,AV39-2000,IF(BD37=K41,AV39-1000,AV39))</f>
        <v>1000000</v>
      </c>
      <c r="BE41" s="219">
        <f>IF(AV40&lt;&gt;AV41,AV40-2000,IF(BE37=K39,AV40-1000,AV40))</f>
        <v>1000000</v>
      </c>
      <c r="BF41" s="223"/>
      <c r="BG41" s="249">
        <f>BF42</f>
        <v>3000000</v>
      </c>
      <c r="BH41" s="225">
        <f>RANK(BG41,BG38:BG41,1)</f>
        <v>1</v>
      </c>
      <c r="BI41" s="167" t="str">
        <f t="shared" si="50"/>
        <v>Türkei</v>
      </c>
      <c r="BJ41" s="226">
        <f t="shared" si="50"/>
        <v>0</v>
      </c>
      <c r="BK41" s="226">
        <f t="shared" si="50"/>
        <v>0</v>
      </c>
      <c r="BL41" s="226">
        <f t="shared" si="50"/>
        <v>0</v>
      </c>
      <c r="BM41" s="215"/>
      <c r="BN41" s="167"/>
      <c r="BO41" s="167"/>
      <c r="BP41" s="709">
        <v>4</v>
      </c>
      <c r="BQ41" s="710" t="str">
        <f>IFERROR(VLOOKUP(4,BH38:BI41,2,FALSE()),"")</f>
        <v/>
      </c>
      <c r="BR41" s="711"/>
      <c r="BS41" s="712" t="str">
        <f>IFERROR(VLOOKUP(4,BH38:BL41,3,FALSE()),"")</f>
        <v/>
      </c>
      <c r="BT41" s="712" t="str">
        <f>IFERROR(VLOOKUP(4,BH38:BL41,4,FALSE()),"")</f>
        <v/>
      </c>
      <c r="BU41" s="713" t="s">
        <v>59</v>
      </c>
      <c r="BV41" s="712" t="str">
        <f>IFERROR(VLOOKUP(4,BH38:BL41,5,FALSE()),"")</f>
        <v/>
      </c>
      <c r="BW41" s="258"/>
      <c r="BX41" s="167"/>
      <c r="BY41" s="167"/>
      <c r="BZ41" s="167"/>
      <c r="CA41" s="167"/>
      <c r="CB41" s="167"/>
      <c r="CC41" s="167"/>
      <c r="CD41" s="167"/>
    </row>
    <row r="42" spans="1:82" ht="12.75" customHeight="1" x14ac:dyDescent="0.2">
      <c r="A42" s="342">
        <v>59</v>
      </c>
      <c r="B42" s="343" t="s">
        <v>95</v>
      </c>
      <c r="C42" s="148" t="str">
        <f>F39</f>
        <v>Türkei</v>
      </c>
      <c r="D42" s="149"/>
      <c r="E42" s="149"/>
      <c r="F42" s="150" t="str">
        <f>C38</f>
        <v>USA</v>
      </c>
      <c r="G42" s="344" t="s">
        <v>80</v>
      </c>
      <c r="H42" s="151">
        <v>46199</v>
      </c>
      <c r="I42" s="345">
        <v>0.16666666666666699</v>
      </c>
      <c r="J42" s="346">
        <f t="shared" si="40"/>
        <v>6</v>
      </c>
      <c r="K42" s="347" t="str">
        <f t="shared" si="41"/>
        <v>NEIN</v>
      </c>
      <c r="L42" s="348" t="str">
        <f t="shared" si="42"/>
        <v>Nein</v>
      </c>
      <c r="M42" s="344" t="str">
        <f t="shared" si="43"/>
        <v>Nein</v>
      </c>
      <c r="N42" s="349" t="str">
        <f t="shared" si="44"/>
        <v>n</v>
      </c>
      <c r="O42" s="179"/>
      <c r="P42" s="179"/>
      <c r="Q42" s="207"/>
      <c r="R42" s="207"/>
      <c r="S42" s="207"/>
      <c r="T42" s="207">
        <v>2</v>
      </c>
      <c r="U42" s="207">
        <v>1</v>
      </c>
      <c r="V42" s="207">
        <v>1</v>
      </c>
      <c r="W42" s="207">
        <f t="shared" si="45"/>
        <v>0</v>
      </c>
      <c r="X42" s="207">
        <f t="shared" si="46"/>
        <v>0</v>
      </c>
      <c r="Y42" s="207">
        <f t="shared" si="47"/>
        <v>0</v>
      </c>
      <c r="AA42" s="208">
        <f t="shared" si="48"/>
        <v>0</v>
      </c>
      <c r="AB42" s="209">
        <f>IF($D42="",0,IF($D42&gt;$E42,0,IF($D42=E42,1,3)))</f>
        <v>0</v>
      </c>
      <c r="AC42" s="210"/>
      <c r="AD42" s="210"/>
      <c r="AE42" s="209">
        <f>IF($E42="",0,IF($D42&gt;$E42,3,IF($D42=E42,1,0)))</f>
        <v>0</v>
      </c>
      <c r="AF42" s="211">
        <f>E42</f>
        <v>0</v>
      </c>
      <c r="AG42" s="212"/>
      <c r="AH42" s="212"/>
      <c r="AI42" s="211">
        <f>D42</f>
        <v>0</v>
      </c>
      <c r="AJ42" s="213">
        <f>D42</f>
        <v>0</v>
      </c>
      <c r="AK42" s="214"/>
      <c r="AL42" s="214"/>
      <c r="AM42" s="213">
        <f>E42</f>
        <v>0</v>
      </c>
      <c r="AN42" s="215"/>
      <c r="AO42" s="226"/>
      <c r="AP42" s="226"/>
      <c r="AQ42" s="226"/>
      <c r="AR42" s="226"/>
      <c r="AS42" s="226"/>
      <c r="AT42" s="226"/>
      <c r="AU42" s="226"/>
      <c r="AV42" s="219"/>
      <c r="AW42" s="226"/>
      <c r="AX42" s="260"/>
      <c r="AY42" s="226"/>
      <c r="AZ42" s="226"/>
      <c r="BA42" s="226"/>
      <c r="BB42" s="226"/>
      <c r="BC42" s="261">
        <f>SUM(BC38:BC41)</f>
        <v>3000000</v>
      </c>
      <c r="BD42" s="262">
        <f>SUM(BD38:BD41)</f>
        <v>3000000</v>
      </c>
      <c r="BE42" s="262">
        <f>SUM(BE38:BE41)</f>
        <v>3000000</v>
      </c>
      <c r="BF42" s="262">
        <f>SUM(BF38:BF41)</f>
        <v>3000000</v>
      </c>
      <c r="BG42" s="263"/>
      <c r="BH42" s="225"/>
      <c r="BI42" s="264"/>
      <c r="BJ42" s="226"/>
      <c r="BK42" s="226"/>
      <c r="BL42" s="226"/>
      <c r="BM42" s="215"/>
      <c r="BN42" s="167"/>
      <c r="BO42" s="167"/>
      <c r="BP42" s="258"/>
      <c r="BQ42" s="258"/>
      <c r="BR42" s="258"/>
      <c r="BS42" s="258"/>
      <c r="BT42" s="258"/>
      <c r="BU42" s="258"/>
      <c r="BV42" s="258"/>
      <c r="BW42" s="258"/>
      <c r="BX42" s="167"/>
      <c r="BY42" s="167"/>
      <c r="BZ42" s="167"/>
      <c r="CA42" s="167"/>
      <c r="CB42" s="167"/>
      <c r="CC42" s="167"/>
      <c r="CD42" s="167"/>
    </row>
    <row r="43" spans="1:82" ht="13.5" customHeight="1" x14ac:dyDescent="0.2">
      <c r="A43" s="265">
        <v>60</v>
      </c>
      <c r="B43" s="266" t="s">
        <v>95</v>
      </c>
      <c r="C43" s="21" t="str">
        <f>F38</f>
        <v>Paraguay</v>
      </c>
      <c r="D43" s="22"/>
      <c r="E43" s="22"/>
      <c r="F43" s="23" t="str">
        <f>C39</f>
        <v>Australien</v>
      </c>
      <c r="G43" s="267" t="s">
        <v>78</v>
      </c>
      <c r="H43" s="24">
        <v>46199</v>
      </c>
      <c r="I43" s="268">
        <v>0.16666666666666699</v>
      </c>
      <c r="J43" s="269">
        <f t="shared" si="40"/>
        <v>6</v>
      </c>
      <c r="K43" s="270" t="str">
        <f t="shared" si="41"/>
        <v>NEIN</v>
      </c>
      <c r="L43" s="271" t="str">
        <f t="shared" si="42"/>
        <v>Nein</v>
      </c>
      <c r="M43" s="267" t="str">
        <f t="shared" si="43"/>
        <v>Nein</v>
      </c>
      <c r="N43" s="272" t="str">
        <f t="shared" si="44"/>
        <v>n</v>
      </c>
      <c r="O43" s="179"/>
      <c r="P43" s="179"/>
      <c r="Q43" s="207"/>
      <c r="R43" s="207"/>
      <c r="S43" s="207"/>
      <c r="T43" s="207">
        <v>2</v>
      </c>
      <c r="U43" s="207">
        <v>1</v>
      </c>
      <c r="V43" s="207">
        <v>1</v>
      </c>
      <c r="W43" s="207">
        <f t="shared" si="45"/>
        <v>0</v>
      </c>
      <c r="X43" s="207">
        <f t="shared" si="46"/>
        <v>0</v>
      </c>
      <c r="Y43" s="207">
        <f t="shared" si="47"/>
        <v>0</v>
      </c>
      <c r="AA43" s="208">
        <f t="shared" si="48"/>
        <v>0</v>
      </c>
      <c r="AB43" s="210"/>
      <c r="AC43" s="209">
        <f>IF($E43="",0,IF($D43&gt;$E43,3,IF($D43=E43,1,0)))</f>
        <v>0</v>
      </c>
      <c r="AD43" s="209">
        <f>IF($E43="",0,IF($D43&gt;$E43,0,IF($D43=E43,1,3)))</f>
        <v>0</v>
      </c>
      <c r="AE43" s="210"/>
      <c r="AF43" s="212"/>
      <c r="AG43" s="211">
        <f>D43</f>
        <v>0</v>
      </c>
      <c r="AH43" s="211">
        <f>E43</f>
        <v>0</v>
      </c>
      <c r="AI43" s="212"/>
      <c r="AJ43" s="214"/>
      <c r="AK43" s="213">
        <f>E43</f>
        <v>0</v>
      </c>
      <c r="AL43" s="213">
        <f>D43</f>
        <v>0</v>
      </c>
      <c r="AM43" s="214"/>
      <c r="AN43" s="215"/>
      <c r="AO43" s="273" t="s">
        <v>68</v>
      </c>
      <c r="AP43" s="274"/>
      <c r="AQ43" s="274"/>
      <c r="AR43" s="274"/>
      <c r="AS43" s="274"/>
      <c r="AT43" s="274"/>
      <c r="AU43" s="274"/>
      <c r="AV43" s="219" t="b">
        <f>OR(AV38=AV39,AV38=AV40,AV38=AV41,AV39=AV40,AV39=AV41,AV40=AV41)</f>
        <v>1</v>
      </c>
      <c r="AW43" s="226"/>
      <c r="AX43" s="260"/>
      <c r="AY43" s="226"/>
      <c r="AZ43" s="226"/>
      <c r="BA43" s="226"/>
      <c r="BB43" s="226"/>
      <c r="BC43" s="219" t="s">
        <v>69</v>
      </c>
      <c r="BD43" s="219"/>
      <c r="BE43" s="219"/>
      <c r="BF43" s="219"/>
      <c r="BG43" s="219" t="b">
        <f>OR(BG38=BG39,BG38=BG40,BG38=BG41,BG39=BG40,BG39=BG41,BG40=BG41)</f>
        <v>1</v>
      </c>
      <c r="BH43" s="226"/>
      <c r="BI43" s="167"/>
      <c r="BJ43" s="226"/>
      <c r="BK43" s="226"/>
      <c r="BL43" s="226"/>
      <c r="BM43" s="215"/>
      <c r="BN43" s="167"/>
      <c r="BO43" s="167"/>
      <c r="BP43" s="258"/>
      <c r="BQ43" s="258"/>
      <c r="BR43" s="258"/>
      <c r="BS43" s="258"/>
      <c r="BT43" s="258"/>
      <c r="BU43" s="258"/>
      <c r="BV43" s="258"/>
      <c r="BW43" s="258"/>
      <c r="BX43" s="167"/>
      <c r="BY43" s="167"/>
      <c r="BZ43" s="167"/>
      <c r="CA43" s="167"/>
      <c r="CB43" s="167"/>
      <c r="CC43" s="167"/>
      <c r="CD43" s="167"/>
    </row>
    <row r="44" spans="1:82" ht="12.75" customHeight="1" thickBot="1" x14ac:dyDescent="0.25">
      <c r="A44" s="233"/>
      <c r="B44" s="234"/>
      <c r="C44" s="13"/>
      <c r="D44" s="235"/>
      <c r="E44" s="235"/>
      <c r="F44" s="15"/>
      <c r="G44" s="156"/>
      <c r="H44" s="25"/>
      <c r="I44" s="236"/>
      <c r="J44" s="237"/>
      <c r="K44" s="238"/>
      <c r="L44" s="239"/>
      <c r="M44" s="156"/>
      <c r="N44" s="240"/>
      <c r="O44" s="179"/>
      <c r="P44" s="179"/>
      <c r="Q44" s="207"/>
      <c r="R44" s="207"/>
      <c r="S44" s="207"/>
      <c r="T44" s="207"/>
      <c r="U44" s="207"/>
      <c r="V44" s="207"/>
      <c r="W44" s="207"/>
      <c r="X44" s="207"/>
      <c r="Y44" s="207"/>
      <c r="AA44" s="275"/>
      <c r="AB44" s="276">
        <f t="shared" ref="AB44:AM44" si="51">SUM(AB38:AB43)</f>
        <v>0</v>
      </c>
      <c r="AC44" s="276">
        <f t="shared" si="51"/>
        <v>0</v>
      </c>
      <c r="AD44" s="276">
        <f t="shared" si="51"/>
        <v>0</v>
      </c>
      <c r="AE44" s="276">
        <f t="shared" si="51"/>
        <v>0</v>
      </c>
      <c r="AF44" s="277">
        <f t="shared" si="51"/>
        <v>0</v>
      </c>
      <c r="AG44" s="277">
        <f t="shared" si="51"/>
        <v>0</v>
      </c>
      <c r="AH44" s="277">
        <f t="shared" si="51"/>
        <v>0</v>
      </c>
      <c r="AI44" s="277">
        <f t="shared" si="51"/>
        <v>0</v>
      </c>
      <c r="AJ44" s="277">
        <f t="shared" si="51"/>
        <v>0</v>
      </c>
      <c r="AK44" s="277">
        <f t="shared" si="51"/>
        <v>0</v>
      </c>
      <c r="AL44" s="277">
        <f t="shared" si="51"/>
        <v>0</v>
      </c>
      <c r="AM44" s="277">
        <f t="shared" si="51"/>
        <v>0</v>
      </c>
      <c r="AN44" s="215"/>
      <c r="AO44" s="275"/>
      <c r="AP44" s="275"/>
      <c r="AQ44" s="275"/>
      <c r="AR44" s="275"/>
      <c r="AS44" s="275"/>
      <c r="AT44" s="275"/>
      <c r="AU44" s="275"/>
      <c r="AV44" s="278" t="s">
        <v>70</v>
      </c>
      <c r="AW44" s="275"/>
      <c r="AX44" s="279"/>
      <c r="AY44" s="275"/>
      <c r="AZ44" s="275"/>
      <c r="BA44" s="275"/>
      <c r="BB44" s="275"/>
      <c r="BC44" s="215"/>
      <c r="BD44" s="215"/>
      <c r="BE44" s="215"/>
      <c r="BF44" s="215"/>
      <c r="BG44" s="215"/>
      <c r="BH44" s="275"/>
      <c r="BI44" s="215"/>
      <c r="BJ44" s="226"/>
      <c r="BK44" s="226"/>
      <c r="BL44" s="226"/>
      <c r="BM44" s="167"/>
      <c r="BN44" s="167"/>
      <c r="BO44" s="167"/>
      <c r="BP44" s="258"/>
      <c r="BQ44" s="258"/>
      <c r="BR44" s="258"/>
      <c r="BS44" s="258"/>
      <c r="BT44" s="258"/>
      <c r="BU44" s="258"/>
      <c r="BV44" s="258"/>
      <c r="BW44" s="258"/>
      <c r="BX44" s="167"/>
      <c r="BY44" s="167"/>
      <c r="BZ44" s="167"/>
      <c r="CA44" s="167"/>
      <c r="CB44" s="167"/>
      <c r="CC44" s="167"/>
      <c r="CD44" s="167"/>
    </row>
    <row r="45" spans="1:82" ht="13.5" hidden="1" customHeight="1" x14ac:dyDescent="0.2">
      <c r="A45" s="233"/>
      <c r="B45" s="234"/>
      <c r="C45" s="13"/>
      <c r="D45" s="235"/>
      <c r="E45" s="235"/>
      <c r="F45" s="15"/>
      <c r="G45" s="156"/>
      <c r="H45" s="25"/>
      <c r="I45" s="236"/>
      <c r="J45" s="237"/>
      <c r="K45" s="238"/>
      <c r="L45" s="239"/>
      <c r="M45" s="156"/>
      <c r="N45" s="240"/>
      <c r="O45" s="179"/>
      <c r="P45" s="179"/>
      <c r="Q45" s="207"/>
      <c r="R45" s="207"/>
      <c r="S45" s="207"/>
      <c r="T45" s="207"/>
      <c r="U45" s="207"/>
      <c r="V45" s="207"/>
      <c r="W45" s="207"/>
      <c r="X45" s="207"/>
      <c r="Y45" s="207"/>
      <c r="AA45" s="226"/>
      <c r="AB45" s="226"/>
      <c r="AC45" s="226"/>
      <c r="AD45" s="226"/>
      <c r="AE45" s="226"/>
      <c r="AF45" s="226"/>
      <c r="AG45" s="226"/>
      <c r="AH45" s="226"/>
      <c r="AI45" s="226"/>
      <c r="AJ45" s="226"/>
      <c r="AK45" s="226"/>
      <c r="AL45" s="226"/>
      <c r="AM45" s="226"/>
      <c r="AN45" s="167"/>
      <c r="AO45" s="226"/>
      <c r="AP45" s="226"/>
      <c r="AQ45" s="226"/>
      <c r="AR45" s="226"/>
      <c r="AS45" s="226"/>
      <c r="AT45" s="226"/>
      <c r="AU45" s="226"/>
      <c r="AV45" s="167"/>
      <c r="AW45" s="226"/>
      <c r="AX45" s="260"/>
      <c r="AY45" s="226"/>
      <c r="AZ45" s="226"/>
      <c r="BA45" s="226"/>
      <c r="BB45" s="226"/>
      <c r="BC45" s="167"/>
      <c r="BD45" s="167"/>
      <c r="BE45" s="167"/>
      <c r="BF45" s="167"/>
      <c r="BG45" s="167"/>
      <c r="BH45" s="226"/>
      <c r="BI45" s="167"/>
      <c r="BJ45" s="226"/>
      <c r="BK45" s="226"/>
      <c r="BL45" s="226"/>
      <c r="BM45" s="167"/>
      <c r="BN45" s="167"/>
      <c r="BO45" s="167"/>
      <c r="BP45" s="258"/>
      <c r="BQ45" s="258"/>
      <c r="BR45" s="258"/>
      <c r="BS45" s="258"/>
      <c r="BT45" s="258"/>
      <c r="BU45" s="258"/>
      <c r="BV45" s="258"/>
      <c r="BW45" s="258"/>
      <c r="BX45" s="167"/>
      <c r="BY45" s="167"/>
      <c r="BZ45" s="167"/>
      <c r="CA45" s="167"/>
      <c r="CB45" s="167"/>
      <c r="CC45" s="167"/>
      <c r="CD45" s="167"/>
    </row>
    <row r="46" spans="1:82" ht="65.099999999999994" customHeight="1" thickBot="1" x14ac:dyDescent="0.25">
      <c r="A46" s="180" t="s">
        <v>29</v>
      </c>
      <c r="B46" s="181" t="s">
        <v>30</v>
      </c>
      <c r="C46" s="182" t="s">
        <v>31</v>
      </c>
      <c r="D46" s="183" t="s">
        <v>32</v>
      </c>
      <c r="E46" s="183" t="s">
        <v>33</v>
      </c>
      <c r="F46" s="184" t="s">
        <v>34</v>
      </c>
      <c r="G46" s="185" t="s">
        <v>35</v>
      </c>
      <c r="H46" s="186" t="s">
        <v>36</v>
      </c>
      <c r="I46" s="187" t="s">
        <v>37</v>
      </c>
      <c r="J46" s="188" t="s">
        <v>38</v>
      </c>
      <c r="K46" s="185" t="s">
        <v>39</v>
      </c>
      <c r="L46" s="189" t="s">
        <v>40</v>
      </c>
      <c r="M46" s="187" t="s">
        <v>41</v>
      </c>
      <c r="N46" s="181" t="s">
        <v>42</v>
      </c>
      <c r="O46" s="179"/>
      <c r="P46" s="179"/>
      <c r="Q46" s="207"/>
      <c r="R46" s="207"/>
      <c r="S46" s="207"/>
      <c r="T46" s="207"/>
      <c r="U46" s="207"/>
      <c r="V46" s="207"/>
      <c r="W46" s="207"/>
      <c r="X46" s="207"/>
      <c r="Y46" s="207"/>
      <c r="AA46" s="281" t="s">
        <v>52</v>
      </c>
      <c r="AB46" s="282" t="str">
        <f>C47</f>
        <v>Elfenbeinküste</v>
      </c>
      <c r="AC46" s="282" t="str">
        <f>F47</f>
        <v>Ecuador</v>
      </c>
      <c r="AD46" s="282" t="str">
        <f>C48</f>
        <v>Deutschland</v>
      </c>
      <c r="AE46" s="282" t="str">
        <f>F48</f>
        <v>Curaçao</v>
      </c>
      <c r="AF46" s="284" t="str">
        <f t="shared" ref="AF46:AM46" si="52">AB46</f>
        <v>Elfenbeinküste</v>
      </c>
      <c r="AG46" s="284" t="str">
        <f t="shared" si="52"/>
        <v>Ecuador</v>
      </c>
      <c r="AH46" s="284" t="str">
        <f t="shared" si="52"/>
        <v>Deutschland</v>
      </c>
      <c r="AI46" s="284" t="str">
        <f t="shared" si="52"/>
        <v>Curaçao</v>
      </c>
      <c r="AJ46" s="284" t="str">
        <f t="shared" si="52"/>
        <v>Elfenbeinküste</v>
      </c>
      <c r="AK46" s="284" t="str">
        <f t="shared" si="52"/>
        <v>Ecuador</v>
      </c>
      <c r="AL46" s="284" t="str">
        <f t="shared" si="52"/>
        <v>Deutschland</v>
      </c>
      <c r="AM46" s="284" t="str">
        <f t="shared" si="52"/>
        <v>Curaçao</v>
      </c>
      <c r="AN46" s="215"/>
      <c r="AO46" s="284" t="s">
        <v>53</v>
      </c>
      <c r="AP46" s="275"/>
      <c r="AQ46" s="275"/>
      <c r="AR46" s="275"/>
      <c r="AS46" s="208"/>
      <c r="AT46" s="275"/>
      <c r="AU46" s="275"/>
      <c r="AV46" s="215"/>
      <c r="AW46" s="285" t="s">
        <v>54</v>
      </c>
      <c r="AX46" s="279"/>
      <c r="AY46" s="275"/>
      <c r="AZ46" s="275"/>
      <c r="BA46" s="275"/>
      <c r="BB46" s="275"/>
      <c r="BC46" s="215" t="str">
        <f>AX47</f>
        <v>Elfenbeinküste</v>
      </c>
      <c r="BD46" s="215" t="str">
        <f>AX48</f>
        <v>Ecuador</v>
      </c>
      <c r="BE46" s="215" t="str">
        <f>AX49</f>
        <v>Deutschland</v>
      </c>
      <c r="BF46" s="215" t="str">
        <f>AX50</f>
        <v>Curaçao</v>
      </c>
      <c r="BG46" s="215"/>
      <c r="BH46" s="285" t="s">
        <v>54</v>
      </c>
      <c r="BI46" s="215"/>
      <c r="BJ46" s="275"/>
      <c r="BK46" s="275"/>
      <c r="BL46" s="275"/>
      <c r="BM46" s="215"/>
      <c r="BN46" s="167"/>
      <c r="BO46" s="167"/>
      <c r="BP46" s="258"/>
      <c r="BQ46" s="258"/>
      <c r="BR46" s="258"/>
      <c r="BS46" s="258"/>
      <c r="BT46" s="258"/>
      <c r="BU46" s="258"/>
      <c r="BV46" s="258"/>
      <c r="BW46" s="258"/>
      <c r="BX46" s="167"/>
      <c r="BY46" s="167"/>
      <c r="BZ46" s="167"/>
      <c r="CA46" s="167"/>
      <c r="CB46" s="167"/>
      <c r="CC46" s="167"/>
      <c r="CD46" s="167"/>
    </row>
    <row r="47" spans="1:82" ht="13.5" customHeight="1" thickBot="1" x14ac:dyDescent="0.25">
      <c r="A47" s="350">
        <v>9</v>
      </c>
      <c r="B47" s="351" t="s">
        <v>102</v>
      </c>
      <c r="C47" s="9" t="s">
        <v>103</v>
      </c>
      <c r="D47" s="10"/>
      <c r="E47" s="10"/>
      <c r="F47" s="11" t="s">
        <v>104</v>
      </c>
      <c r="G47" s="352" t="s">
        <v>93</v>
      </c>
      <c r="H47" s="12">
        <v>46188</v>
      </c>
      <c r="I47" s="353">
        <v>4.1666666666666699E-2</v>
      </c>
      <c r="J47" s="354">
        <f t="shared" ref="J47:J52" si="53">WEEKDAY(H47)</f>
        <v>2</v>
      </c>
      <c r="K47" s="355" t="str">
        <f t="shared" ref="K47:K52" si="54">IF(N47="n","NEIN",IF(D47&gt;E47,C47,IF(E47&gt;D47,F47,"REMIS")))</f>
        <v>NEIN</v>
      </c>
      <c r="L47" s="356" t="str">
        <f t="shared" ref="L47:L52" si="55">IF(N47="n","Nein",D47-E47)</f>
        <v>Nein</v>
      </c>
      <c r="M47" s="352" t="str">
        <f t="shared" ref="M47:M52" si="56">IF(N47="n","Nein",TEXT(D47,"TT")&amp;TEXT(E47,"TT"))</f>
        <v>Nein</v>
      </c>
      <c r="N47" s="357" t="str">
        <f t="shared" ref="N47:N52" si="57">IF(ISBLANK(E47),"n","j")</f>
        <v>n</v>
      </c>
      <c r="O47" s="179"/>
      <c r="P47" s="179"/>
      <c r="Q47" s="207"/>
      <c r="R47" s="207"/>
      <c r="S47" s="207"/>
      <c r="T47" s="207">
        <v>2</v>
      </c>
      <c r="U47" s="207">
        <v>1</v>
      </c>
      <c r="V47" s="207">
        <v>1</v>
      </c>
      <c r="W47" s="207">
        <f t="shared" ref="W47:W52" si="58">(SUM(Q47))/2</f>
        <v>0</v>
      </c>
      <c r="X47" s="207">
        <f t="shared" ref="X47:X52" si="59">IF(S47=1,0,R47)</f>
        <v>0</v>
      </c>
      <c r="Y47" s="207">
        <f t="shared" ref="Y47:Y52" si="60">IF(S47=0,0,IF(S47=2,1,IF(S47=1,1,0)))</f>
        <v>0</v>
      </c>
      <c r="AA47" s="208">
        <f t="shared" ref="AA47:AA52" si="61">IF(D47-E47&gt;0,1,IF(E47=D47,0,-1))</f>
        <v>0</v>
      </c>
      <c r="AB47" s="209">
        <f>IF($D47="",0,IF($D47&gt;$E47,3,IF($D47=E47,1,0)))</f>
        <v>0</v>
      </c>
      <c r="AC47" s="209">
        <f>IF($E47="",0,IF($D47&gt;$E47,0,IF($D47=E47,1,3)))</f>
        <v>0</v>
      </c>
      <c r="AD47" s="210"/>
      <c r="AE47" s="210"/>
      <c r="AF47" s="211">
        <f>D47</f>
        <v>0</v>
      </c>
      <c r="AG47" s="211">
        <f>E47</f>
        <v>0</v>
      </c>
      <c r="AH47" s="212"/>
      <c r="AI47" s="212"/>
      <c r="AJ47" s="213">
        <f>E47</f>
        <v>0</v>
      </c>
      <c r="AK47" s="213">
        <f>D47</f>
        <v>0</v>
      </c>
      <c r="AL47" s="214"/>
      <c r="AM47" s="214"/>
      <c r="AN47" s="215"/>
      <c r="AO47" s="216">
        <f>AB53</f>
        <v>0</v>
      </c>
      <c r="AP47" s="211">
        <f>AF53</f>
        <v>0</v>
      </c>
      <c r="AQ47" s="213">
        <f>AJ53</f>
        <v>0</v>
      </c>
      <c r="AR47" s="217">
        <f>AP47-AQ47</f>
        <v>0</v>
      </c>
      <c r="AS47" s="218">
        <f>IF(AO47&gt;AO48,-1,0)</f>
        <v>0</v>
      </c>
      <c r="AT47" s="218">
        <f>IF(AO47&gt;AO49,-1,0)</f>
        <v>0</v>
      </c>
      <c r="AU47" s="218">
        <f>IF(AO47&gt;AO50,-1,0)</f>
        <v>0</v>
      </c>
      <c r="AV47" s="219">
        <f>1000000-(AY47*100000+BB47*10000+AZ47*1000)</f>
        <v>1000000</v>
      </c>
      <c r="AW47" s="220">
        <f>RANK(AV47,AV47:AV50,1)</f>
        <v>1</v>
      </c>
      <c r="AX47" s="221" t="str">
        <f>C47</f>
        <v>Elfenbeinküste</v>
      </c>
      <c r="AY47" s="222">
        <f t="shared" ref="AY47:BA50" si="62">AO47</f>
        <v>0</v>
      </c>
      <c r="AZ47" s="222">
        <f t="shared" si="62"/>
        <v>0</v>
      </c>
      <c r="BA47" s="222">
        <f t="shared" si="62"/>
        <v>0</v>
      </c>
      <c r="BB47" s="222">
        <f>AZ47-BA47</f>
        <v>0</v>
      </c>
      <c r="BC47" s="223"/>
      <c r="BD47" s="219">
        <f>IF(AV48&lt;&gt;AV47,AV48-2000,IF(BD46=K47,AV48-1000,AV48))</f>
        <v>1000000</v>
      </c>
      <c r="BE47" s="219">
        <f>IF(AV49&lt;&gt;AV47,AV49-2000,IF(BE46=K50,AV49-1000,AV49))</f>
        <v>1000000</v>
      </c>
      <c r="BF47" s="219">
        <f>IF(AV50&lt;&gt;AV47,AV50-2000,IF(BF46=K52,AV50-1000,AV50))</f>
        <v>1000000</v>
      </c>
      <c r="BG47" s="224">
        <f>BC51</f>
        <v>3000000</v>
      </c>
      <c r="BH47" s="225">
        <f>RANK(BG47,BG47:BG50,1)</f>
        <v>1</v>
      </c>
      <c r="BI47" s="167" t="str">
        <f t="shared" ref="BI47:BL50" si="63">AX47</f>
        <v>Elfenbeinküste</v>
      </c>
      <c r="BJ47" s="226">
        <f t="shared" si="63"/>
        <v>0</v>
      </c>
      <c r="BK47" s="226">
        <f t="shared" si="63"/>
        <v>0</v>
      </c>
      <c r="BL47" s="226">
        <f t="shared" si="63"/>
        <v>0</v>
      </c>
      <c r="BM47" s="227"/>
      <c r="BN47" s="228"/>
      <c r="BO47" s="167"/>
      <c r="BP47" s="358">
        <v>1</v>
      </c>
      <c r="BQ47" s="359" t="str">
        <f>IFERROR(VLOOKUP(1,BH47:BI50,2,FALSE()),"")</f>
        <v>Elfenbeinküste</v>
      </c>
      <c r="BR47" s="360"/>
      <c r="BS47" s="358">
        <f>IFERROR(VLOOKUP(1,BH47:BL50,3,FALSE()),"")</f>
        <v>0</v>
      </c>
      <c r="BT47" s="361">
        <f>IFERROR(VLOOKUP(1,BH47:BL50,4,FALSE()),"")</f>
        <v>0</v>
      </c>
      <c r="BU47" s="225" t="s">
        <v>59</v>
      </c>
      <c r="BV47" s="361">
        <f>IFERROR(VLOOKUP(1,BH47:BL50,5,FALSE()),"")</f>
        <v>0</v>
      </c>
      <c r="BW47" s="361" t="s">
        <v>105</v>
      </c>
      <c r="BX47" s="167"/>
      <c r="BY47" s="167"/>
      <c r="BZ47" s="167"/>
      <c r="CA47" s="167"/>
      <c r="CB47" s="167"/>
      <c r="CC47" s="167"/>
      <c r="CD47" s="167"/>
    </row>
    <row r="48" spans="1:82" ht="13.5" customHeight="1" x14ac:dyDescent="0.2">
      <c r="A48" s="233">
        <v>10</v>
      </c>
      <c r="B48" s="234" t="s">
        <v>102</v>
      </c>
      <c r="C48" s="13" t="s">
        <v>106</v>
      </c>
      <c r="D48" s="14"/>
      <c r="E48" s="14"/>
      <c r="F48" s="15" t="s">
        <v>107</v>
      </c>
      <c r="G48" s="156" t="s">
        <v>108</v>
      </c>
      <c r="H48" s="16">
        <v>46187</v>
      </c>
      <c r="I48" s="236">
        <v>0.79166666666666696</v>
      </c>
      <c r="J48" s="237">
        <f t="shared" si="53"/>
        <v>1</v>
      </c>
      <c r="K48" s="238" t="str">
        <f t="shared" si="54"/>
        <v>NEIN</v>
      </c>
      <c r="L48" s="239" t="str">
        <f t="shared" si="55"/>
        <v>Nein</v>
      </c>
      <c r="M48" s="156" t="str">
        <f t="shared" si="56"/>
        <v>Nein</v>
      </c>
      <c r="N48" s="240" t="str">
        <f t="shared" si="57"/>
        <v>n</v>
      </c>
      <c r="O48" s="179"/>
      <c r="P48" s="179"/>
      <c r="Q48" s="207"/>
      <c r="R48" s="207"/>
      <c r="S48" s="207"/>
      <c r="T48" s="207">
        <v>2</v>
      </c>
      <c r="U48" s="207">
        <v>1</v>
      </c>
      <c r="V48" s="207">
        <v>1</v>
      </c>
      <c r="W48" s="207">
        <f t="shared" si="58"/>
        <v>0</v>
      </c>
      <c r="X48" s="207">
        <f t="shared" si="59"/>
        <v>0</v>
      </c>
      <c r="Y48" s="207">
        <f t="shared" si="60"/>
        <v>0</v>
      </c>
      <c r="AA48" s="208">
        <f t="shared" si="61"/>
        <v>0</v>
      </c>
      <c r="AB48" s="210"/>
      <c r="AC48" s="210"/>
      <c r="AD48" s="209">
        <f>IF($E48="",0,IF($D48&gt;$E48,3,IF($D48=E48,1,0)))</f>
        <v>0</v>
      </c>
      <c r="AE48" s="209">
        <f>IF($E48="",0,IF($D48&gt;$E48,0,IF($D48=E48,1,3)))</f>
        <v>0</v>
      </c>
      <c r="AF48" s="212"/>
      <c r="AG48" s="212"/>
      <c r="AH48" s="211">
        <f>D48</f>
        <v>0</v>
      </c>
      <c r="AI48" s="211">
        <f>E48</f>
        <v>0</v>
      </c>
      <c r="AJ48" s="214"/>
      <c r="AK48" s="214"/>
      <c r="AL48" s="213">
        <f>E48</f>
        <v>0</v>
      </c>
      <c r="AM48" s="213">
        <f>D48</f>
        <v>0</v>
      </c>
      <c r="AN48" s="215"/>
      <c r="AO48" s="241">
        <f>AC53</f>
        <v>0</v>
      </c>
      <c r="AP48" s="242">
        <f>AG53</f>
        <v>0</v>
      </c>
      <c r="AQ48" s="243">
        <f>AK53</f>
        <v>0</v>
      </c>
      <c r="AR48" s="244">
        <f>AP48-AQ48</f>
        <v>0</v>
      </c>
      <c r="AS48" s="245">
        <f>IF(AO48&gt;AO47,-1,0)</f>
        <v>0</v>
      </c>
      <c r="AT48" s="218">
        <f>IF(AO48&gt;AO49,-1,0)</f>
        <v>0</v>
      </c>
      <c r="AU48" s="245">
        <f>IF(AO48&gt;AO50,-1,0)</f>
        <v>0</v>
      </c>
      <c r="AV48" s="219">
        <f>1000000-(AY48*100000+BB48*10000+AZ48*1000)</f>
        <v>1000000</v>
      </c>
      <c r="AW48" s="246">
        <f>RANK(AV48,AV47:AV50,1)</f>
        <v>1</v>
      </c>
      <c r="AX48" s="247" t="str">
        <f>F47</f>
        <v>Ecuador</v>
      </c>
      <c r="AY48" s="222">
        <f t="shared" si="62"/>
        <v>0</v>
      </c>
      <c r="AZ48" s="248">
        <f t="shared" si="62"/>
        <v>0</v>
      </c>
      <c r="BA48" s="248">
        <f t="shared" si="62"/>
        <v>0</v>
      </c>
      <c r="BB48" s="222">
        <f>AZ48-BA48</f>
        <v>0</v>
      </c>
      <c r="BC48" s="219">
        <f>IF(AV47&lt;&gt;AV48,AV47-2000,IF(BC46=K47,AV47-1000,AV47))</f>
        <v>1000000</v>
      </c>
      <c r="BD48" s="223"/>
      <c r="BE48" s="219">
        <f>IF(AV48&lt;&gt;AV49,AV49-2000,IF(BE46=K51,AV49-1000,AV49))</f>
        <v>1000000</v>
      </c>
      <c r="BF48" s="219">
        <f>IF(AV50&lt;&gt;AV48,AV50-2000,IF(BF46=K49,AV50-1000,AV50))</f>
        <v>1000000</v>
      </c>
      <c r="BG48" s="249">
        <f>BD51</f>
        <v>3000000</v>
      </c>
      <c r="BH48" s="225">
        <f>RANK(BG48,BG47:BG50,1)</f>
        <v>1</v>
      </c>
      <c r="BI48" s="167" t="str">
        <f t="shared" si="63"/>
        <v>Ecuador</v>
      </c>
      <c r="BJ48" s="226">
        <f t="shared" si="63"/>
        <v>0</v>
      </c>
      <c r="BK48" s="226">
        <f t="shared" si="63"/>
        <v>0</v>
      </c>
      <c r="BL48" s="226">
        <f t="shared" si="63"/>
        <v>0</v>
      </c>
      <c r="BM48" s="215"/>
      <c r="BN48" s="167"/>
      <c r="BO48" s="167"/>
      <c r="BP48" s="358">
        <v>2</v>
      </c>
      <c r="BQ48" s="359" t="str">
        <f>IFERROR(VLOOKUP(2,BH47:BI50,2,FALSE()),"")</f>
        <v/>
      </c>
      <c r="BR48" s="360"/>
      <c r="BS48" s="358" t="str">
        <f>IFERROR(VLOOKUP(2,BH47:BL50,3,FALSE()),"")</f>
        <v/>
      </c>
      <c r="BT48" s="361" t="str">
        <f>IFERROR(VLOOKUP(2,BH47:BL50,4,FALSE()),"")</f>
        <v/>
      </c>
      <c r="BU48" s="225" t="s">
        <v>59</v>
      </c>
      <c r="BV48" s="361" t="str">
        <f>IFERROR(VLOOKUP(2,BH47:BL50,5,FALSE()),"")</f>
        <v/>
      </c>
      <c r="BW48" s="361" t="s">
        <v>109</v>
      </c>
      <c r="BX48" s="167"/>
      <c r="BY48" s="167"/>
      <c r="BZ48" s="167"/>
      <c r="CA48" s="167"/>
      <c r="CB48" s="167"/>
      <c r="CC48" s="167"/>
      <c r="CD48" s="167"/>
    </row>
    <row r="49" spans="1:82 16362:16384" ht="13.5" customHeight="1" x14ac:dyDescent="0.2">
      <c r="A49" s="362">
        <v>34</v>
      </c>
      <c r="B49" s="363" t="s">
        <v>102</v>
      </c>
      <c r="C49" s="17" t="str">
        <f>F47</f>
        <v>Ecuador</v>
      </c>
      <c r="D49" s="18"/>
      <c r="E49" s="18"/>
      <c r="F49" s="19" t="str">
        <f>F48</f>
        <v>Curaçao</v>
      </c>
      <c r="G49" s="364" t="s">
        <v>110</v>
      </c>
      <c r="H49" s="20">
        <v>46194</v>
      </c>
      <c r="I49" s="365">
        <v>8.3333333333333301E-2</v>
      </c>
      <c r="J49" s="366">
        <f t="shared" si="53"/>
        <v>1</v>
      </c>
      <c r="K49" s="367" t="str">
        <f t="shared" si="54"/>
        <v>NEIN</v>
      </c>
      <c r="L49" s="368" t="str">
        <f t="shared" si="55"/>
        <v>Nein</v>
      </c>
      <c r="M49" s="364" t="str">
        <f t="shared" si="56"/>
        <v>Nein</v>
      </c>
      <c r="N49" s="369" t="str">
        <f t="shared" si="57"/>
        <v>n</v>
      </c>
      <c r="O49" s="179"/>
      <c r="P49" s="179"/>
      <c r="Q49" s="207"/>
      <c r="R49" s="207"/>
      <c r="S49" s="207"/>
      <c r="T49" s="207">
        <v>2</v>
      </c>
      <c r="U49" s="207">
        <v>1</v>
      </c>
      <c r="V49" s="207">
        <v>1</v>
      </c>
      <c r="W49" s="207">
        <f t="shared" si="58"/>
        <v>0</v>
      </c>
      <c r="X49" s="207">
        <f t="shared" si="59"/>
        <v>0</v>
      </c>
      <c r="Y49" s="207">
        <f t="shared" si="60"/>
        <v>0</v>
      </c>
      <c r="AA49" s="208">
        <f t="shared" si="61"/>
        <v>0</v>
      </c>
      <c r="AB49" s="210"/>
      <c r="AC49" s="209">
        <f>IF($D49="",0,IF($E49&gt;$D49,0,IF($E49=D49,1,3)))</f>
        <v>0</v>
      </c>
      <c r="AD49" s="210"/>
      <c r="AE49" s="209">
        <f>IF($D49="",0,IF($E49&gt;$D49,3,IF($E49=D49,1,0)))</f>
        <v>0</v>
      </c>
      <c r="AF49" s="212"/>
      <c r="AG49" s="211">
        <f>D49</f>
        <v>0</v>
      </c>
      <c r="AH49" s="212"/>
      <c r="AI49" s="211">
        <f>E49</f>
        <v>0</v>
      </c>
      <c r="AJ49" s="214"/>
      <c r="AK49" s="213">
        <f>E49</f>
        <v>0</v>
      </c>
      <c r="AL49" s="214"/>
      <c r="AM49" s="213">
        <f>D49</f>
        <v>0</v>
      </c>
      <c r="AN49" s="215"/>
      <c r="AO49" s="241">
        <f>AD53</f>
        <v>0</v>
      </c>
      <c r="AP49" s="242">
        <f>AH53</f>
        <v>0</v>
      </c>
      <c r="AQ49" s="243">
        <f>AL53</f>
        <v>0</v>
      </c>
      <c r="AR49" s="244">
        <f>AP49-AQ49</f>
        <v>0</v>
      </c>
      <c r="AS49" s="245">
        <f>IF(AO49&gt;AO47,-1,0)</f>
        <v>0</v>
      </c>
      <c r="AT49" s="218">
        <f>IF(AO49&gt;AO48,-1,0)</f>
        <v>0</v>
      </c>
      <c r="AU49" s="245">
        <f>IF(AO49&gt;AO50,-1,0)</f>
        <v>0</v>
      </c>
      <c r="AV49" s="219">
        <f>1000000-(AY49*100000+BB49*10000+AZ49*1000)</f>
        <v>1000000</v>
      </c>
      <c r="AW49" s="246">
        <f>RANK(AV49,AV47:AV50,1)</f>
        <v>1</v>
      </c>
      <c r="AX49" s="247" t="str">
        <f>C48</f>
        <v>Deutschland</v>
      </c>
      <c r="AY49" s="222">
        <f t="shared" si="62"/>
        <v>0</v>
      </c>
      <c r="AZ49" s="248">
        <f t="shared" si="62"/>
        <v>0</v>
      </c>
      <c r="BA49" s="248">
        <f t="shared" si="62"/>
        <v>0</v>
      </c>
      <c r="BB49" s="222">
        <f>AZ49-BA49</f>
        <v>0</v>
      </c>
      <c r="BC49" s="219">
        <f>IF(AV47&lt;&gt;AV49,AV47-2000,IF(BC46=K50,AV47-1000,AV47))</f>
        <v>1000000</v>
      </c>
      <c r="BD49" s="219">
        <f>IF(AV48&lt;&gt;AV49,AV48-2000,IF(BD46=K51,AV48-1000,AV48))</f>
        <v>1000000</v>
      </c>
      <c r="BE49" s="223"/>
      <c r="BF49" s="219">
        <f>IF(AV50&lt;&gt;AV49,AV50-2000,IF(BF46=K48,AV50-1000,AV50))</f>
        <v>1000000</v>
      </c>
      <c r="BG49" s="249">
        <f>BE51</f>
        <v>3000000</v>
      </c>
      <c r="BH49" s="225">
        <f>RANK(BG49,BG47:BG50,1)</f>
        <v>1</v>
      </c>
      <c r="BI49" s="167" t="str">
        <f t="shared" si="63"/>
        <v>Deutschland</v>
      </c>
      <c r="BJ49" s="226">
        <f t="shared" si="63"/>
        <v>0</v>
      </c>
      <c r="BK49" s="226">
        <f t="shared" si="63"/>
        <v>0</v>
      </c>
      <c r="BL49" s="226">
        <f t="shared" si="63"/>
        <v>0</v>
      </c>
      <c r="BM49" s="215"/>
      <c r="BN49" s="167"/>
      <c r="BO49" s="167"/>
      <c r="BP49" s="704">
        <v>3</v>
      </c>
      <c r="BQ49" s="705" t="str">
        <f>IFERROR(VLOOKUP(3,BH47:BI50,2,FALSE()),"")</f>
        <v/>
      </c>
      <c r="BR49" s="706"/>
      <c r="BS49" s="707" t="str">
        <f>IFERROR(VLOOKUP(3,BH47:BL50,3,FALSE()),"")</f>
        <v/>
      </c>
      <c r="BT49" s="707" t="str">
        <f>IFERROR(VLOOKUP(3,BH47:BL50,4,FALSE()),"")</f>
        <v/>
      </c>
      <c r="BU49" s="708" t="s">
        <v>59</v>
      </c>
      <c r="BV49" s="707" t="str">
        <f>IFERROR(VLOOKUP(3,BH47:BL50,5,FALSE()),"")</f>
        <v/>
      </c>
      <c r="BW49" s="258"/>
      <c r="BX49" s="167"/>
      <c r="BY49" s="167"/>
      <c r="BZ49" s="167"/>
      <c r="CA49" s="167"/>
      <c r="CB49" s="167"/>
      <c r="CC49" s="167"/>
      <c r="CD49" s="167"/>
    </row>
    <row r="50" spans="1:82 16362:16384" ht="13.5" customHeight="1" x14ac:dyDescent="0.2">
      <c r="A50" s="233">
        <v>33</v>
      </c>
      <c r="B50" s="234" t="s">
        <v>102</v>
      </c>
      <c r="C50" s="13" t="str">
        <f>C48</f>
        <v>Deutschland</v>
      </c>
      <c r="D50" s="14"/>
      <c r="E50" s="14"/>
      <c r="F50" s="15" t="str">
        <f>C47</f>
        <v>Elfenbeinküste</v>
      </c>
      <c r="G50" s="156" t="s">
        <v>74</v>
      </c>
      <c r="H50" s="16">
        <v>46193</v>
      </c>
      <c r="I50" s="236">
        <v>0.91666666666666696</v>
      </c>
      <c r="J50" s="237">
        <f t="shared" si="53"/>
        <v>7</v>
      </c>
      <c r="K50" s="238" t="str">
        <f t="shared" si="54"/>
        <v>NEIN</v>
      </c>
      <c r="L50" s="239" t="str">
        <f t="shared" si="55"/>
        <v>Nein</v>
      </c>
      <c r="M50" s="156" t="str">
        <f t="shared" si="56"/>
        <v>Nein</v>
      </c>
      <c r="N50" s="240" t="str">
        <f t="shared" si="57"/>
        <v>n</v>
      </c>
      <c r="O50" s="179"/>
      <c r="P50" s="179"/>
      <c r="Q50" s="207"/>
      <c r="R50" s="207"/>
      <c r="S50" s="207"/>
      <c r="T50" s="207">
        <v>2</v>
      </c>
      <c r="U50" s="207">
        <v>1</v>
      </c>
      <c r="V50" s="207">
        <v>1</v>
      </c>
      <c r="W50" s="207">
        <f t="shared" si="58"/>
        <v>0</v>
      </c>
      <c r="X50" s="207">
        <f t="shared" si="59"/>
        <v>0</v>
      </c>
      <c r="Y50" s="207">
        <f t="shared" si="60"/>
        <v>0</v>
      </c>
      <c r="AA50" s="208">
        <f t="shared" si="61"/>
        <v>0</v>
      </c>
      <c r="AB50" s="209">
        <f>IF($D50="",0,IF($D50&gt;$E50,0,IF($D50=E50,1,3)))</f>
        <v>0</v>
      </c>
      <c r="AC50" s="210"/>
      <c r="AD50" s="209">
        <f>IF($E50="",0,IF($D50&gt;$E50,3,IF($D50=E50,1,0)))</f>
        <v>0</v>
      </c>
      <c r="AE50" s="210"/>
      <c r="AF50" s="211">
        <f>E50</f>
        <v>0</v>
      </c>
      <c r="AG50" s="212"/>
      <c r="AH50" s="211">
        <f>D50</f>
        <v>0</v>
      </c>
      <c r="AI50" s="212"/>
      <c r="AJ50" s="213">
        <f>D50</f>
        <v>0</v>
      </c>
      <c r="AK50" s="214"/>
      <c r="AL50" s="213">
        <f>E50</f>
        <v>0</v>
      </c>
      <c r="AM50" s="214"/>
      <c r="AN50" s="215"/>
      <c r="AO50" s="241">
        <f>AE53</f>
        <v>0</v>
      </c>
      <c r="AP50" s="242">
        <f>AI53</f>
        <v>0</v>
      </c>
      <c r="AQ50" s="243">
        <f>AM53</f>
        <v>0</v>
      </c>
      <c r="AR50" s="244">
        <f>AP50-AQ50</f>
        <v>0</v>
      </c>
      <c r="AS50" s="245">
        <f>IF(AO50&gt;AO47,-1,0)</f>
        <v>0</v>
      </c>
      <c r="AT50" s="218">
        <f>IF(AO50&gt;AO48,-1,0)</f>
        <v>0</v>
      </c>
      <c r="AU50" s="245">
        <f>IF(AO50&gt;AO49,-1,0)</f>
        <v>0</v>
      </c>
      <c r="AV50" s="219">
        <f>1000000-(AY50*100000+BB50*10000+AZ50*1000)</f>
        <v>1000000</v>
      </c>
      <c r="AW50" s="246">
        <f>RANK(AV50,AV47:AV50,1)</f>
        <v>1</v>
      </c>
      <c r="AX50" s="247" t="str">
        <f>F48</f>
        <v>Curaçao</v>
      </c>
      <c r="AY50" s="222">
        <f t="shared" si="62"/>
        <v>0</v>
      </c>
      <c r="AZ50" s="248">
        <f t="shared" si="62"/>
        <v>0</v>
      </c>
      <c r="BA50" s="248">
        <f t="shared" si="62"/>
        <v>0</v>
      </c>
      <c r="BB50" s="222">
        <f>AZ50-BA50</f>
        <v>0</v>
      </c>
      <c r="BC50" s="219">
        <f>IF(AV47&lt;&gt;AV50,AV47-2000,IF(BC46=K52,AV47-1000,AV47))</f>
        <v>1000000</v>
      </c>
      <c r="BD50" s="219">
        <f>IF(AV48&lt;&gt;AV50,AV48-2000,IF(BD46=K49,AV48-1000,AV48))</f>
        <v>1000000</v>
      </c>
      <c r="BE50" s="219">
        <f>IF(AV49&lt;&gt;AV50,AV49-2000,IF(BE46=K48,AV49-1000,AV49))</f>
        <v>1000000</v>
      </c>
      <c r="BF50" s="223"/>
      <c r="BG50" s="249">
        <f>BF51</f>
        <v>3000000</v>
      </c>
      <c r="BH50" s="225">
        <f>RANK(BG50,BG47:BG50,1)</f>
        <v>1</v>
      </c>
      <c r="BI50" s="167" t="str">
        <f t="shared" si="63"/>
        <v>Curaçao</v>
      </c>
      <c r="BJ50" s="226">
        <f t="shared" si="63"/>
        <v>0</v>
      </c>
      <c r="BK50" s="226">
        <f t="shared" si="63"/>
        <v>0</v>
      </c>
      <c r="BL50" s="226">
        <f t="shared" si="63"/>
        <v>0</v>
      </c>
      <c r="BM50" s="215"/>
      <c r="BN50" s="167"/>
      <c r="BO50" s="167"/>
      <c r="BP50" s="709">
        <v>4</v>
      </c>
      <c r="BQ50" s="710" t="str">
        <f>IFERROR(VLOOKUP(4,BH47:BI50,2,FALSE()),"")</f>
        <v/>
      </c>
      <c r="BR50" s="711"/>
      <c r="BS50" s="712" t="str">
        <f>IFERROR(VLOOKUP(4,BH47:BL50,3,FALSE()),"")</f>
        <v/>
      </c>
      <c r="BT50" s="712" t="str">
        <f>IFERROR(VLOOKUP(4,BH47:BL50,4,FALSE()),"")</f>
        <v/>
      </c>
      <c r="BU50" s="713" t="s">
        <v>59</v>
      </c>
      <c r="BV50" s="712" t="str">
        <f>IFERROR(VLOOKUP(4,BH47:BL50,5,FALSE()),"")</f>
        <v/>
      </c>
      <c r="BW50" s="258"/>
      <c r="BX50" s="167"/>
      <c r="BY50" s="167"/>
      <c r="BZ50" s="167"/>
      <c r="CA50" s="167"/>
      <c r="CB50" s="167"/>
      <c r="CC50" s="167"/>
      <c r="CD50" s="167"/>
    </row>
    <row r="51" spans="1:82 16362:16384" ht="12.75" customHeight="1" x14ac:dyDescent="0.2">
      <c r="A51" s="362">
        <v>56</v>
      </c>
      <c r="B51" s="363" t="s">
        <v>102</v>
      </c>
      <c r="C51" s="17" t="str">
        <f>F47</f>
        <v>Ecuador</v>
      </c>
      <c r="D51" s="18"/>
      <c r="E51" s="18"/>
      <c r="F51" s="19" t="str">
        <f>C48</f>
        <v>Deutschland</v>
      </c>
      <c r="G51" s="364" t="s">
        <v>91</v>
      </c>
      <c r="H51" s="20">
        <v>46198</v>
      </c>
      <c r="I51" s="365">
        <v>0.91666666666666696</v>
      </c>
      <c r="J51" s="366">
        <f t="shared" si="53"/>
        <v>5</v>
      </c>
      <c r="K51" s="367" t="str">
        <f t="shared" si="54"/>
        <v>NEIN</v>
      </c>
      <c r="L51" s="368" t="str">
        <f t="shared" si="55"/>
        <v>Nein</v>
      </c>
      <c r="M51" s="364" t="str">
        <f t="shared" si="56"/>
        <v>Nein</v>
      </c>
      <c r="N51" s="369" t="str">
        <f t="shared" si="57"/>
        <v>n</v>
      </c>
      <c r="O51" s="179"/>
      <c r="P51" s="179"/>
      <c r="Q51" s="207"/>
      <c r="R51" s="207"/>
      <c r="S51" s="207"/>
      <c r="T51" s="207">
        <v>2</v>
      </c>
      <c r="U51" s="207">
        <v>1</v>
      </c>
      <c r="V51" s="207">
        <v>1</v>
      </c>
      <c r="W51" s="207">
        <f t="shared" si="58"/>
        <v>0</v>
      </c>
      <c r="X51" s="207">
        <f t="shared" si="59"/>
        <v>0</v>
      </c>
      <c r="Y51" s="207">
        <f t="shared" si="60"/>
        <v>0</v>
      </c>
      <c r="AA51" s="208">
        <f t="shared" si="61"/>
        <v>0</v>
      </c>
      <c r="AB51" s="209"/>
      <c r="AC51" s="209">
        <f>IF($E51="",0,IF($D51&gt;$E51,3,IF($D51=E51,1,0)))</f>
        <v>0</v>
      </c>
      <c r="AD51" s="209">
        <f>IF($E51="",0,IF($D51&gt;$E51,0,IF($D51=E51,1,3)))</f>
        <v>0</v>
      </c>
      <c r="AE51" s="209"/>
      <c r="AF51" s="211"/>
      <c r="AG51" s="211">
        <f>D51</f>
        <v>0</v>
      </c>
      <c r="AH51" s="211">
        <f>E51</f>
        <v>0</v>
      </c>
      <c r="AI51" s="211"/>
      <c r="AJ51" s="213"/>
      <c r="AK51" s="213">
        <f>E51</f>
        <v>0</v>
      </c>
      <c r="AL51" s="213">
        <f>D51</f>
        <v>0</v>
      </c>
      <c r="AM51" s="213"/>
      <c r="AN51" s="215"/>
      <c r="AO51" s="226"/>
      <c r="AP51" s="226"/>
      <c r="AQ51" s="226"/>
      <c r="AR51" s="226"/>
      <c r="AS51" s="226"/>
      <c r="AT51" s="226"/>
      <c r="AU51" s="226"/>
      <c r="AV51" s="219"/>
      <c r="AW51" s="226"/>
      <c r="AX51" s="260"/>
      <c r="AY51" s="226"/>
      <c r="AZ51" s="226"/>
      <c r="BA51" s="226"/>
      <c r="BB51" s="226"/>
      <c r="BC51" s="261">
        <f>SUM(BC47:BC50)</f>
        <v>3000000</v>
      </c>
      <c r="BD51" s="262">
        <f>SUM(BD47:BD50)</f>
        <v>3000000</v>
      </c>
      <c r="BE51" s="262">
        <f>SUM(BE47:BE50)</f>
        <v>3000000</v>
      </c>
      <c r="BF51" s="262">
        <f>SUM(BF47:BF50)</f>
        <v>3000000</v>
      </c>
      <c r="BG51" s="263"/>
      <c r="BH51" s="225"/>
      <c r="BI51" s="264"/>
      <c r="BJ51" s="226"/>
      <c r="BK51" s="226"/>
      <c r="BL51" s="226"/>
      <c r="BM51" s="215"/>
      <c r="BN51" s="167"/>
      <c r="BO51" s="167"/>
      <c r="BP51" s="258"/>
      <c r="BQ51" s="258"/>
      <c r="BR51" s="258"/>
      <c r="BS51" s="258"/>
      <c r="BT51" s="258"/>
      <c r="BU51" s="258"/>
      <c r="BV51" s="258"/>
      <c r="BW51" s="258"/>
      <c r="BX51" s="167"/>
      <c r="BY51" s="167"/>
      <c r="BZ51" s="167"/>
      <c r="CA51" s="167"/>
      <c r="CB51" s="167"/>
      <c r="CC51" s="167"/>
      <c r="CD51" s="167"/>
    </row>
    <row r="52" spans="1:82 16362:16384" ht="13.5" customHeight="1" x14ac:dyDescent="0.2">
      <c r="A52" s="265">
        <v>55</v>
      </c>
      <c r="B52" s="266" t="s">
        <v>102</v>
      </c>
      <c r="C52" s="21" t="str">
        <f>F48</f>
        <v>Curaçao</v>
      </c>
      <c r="D52" s="22"/>
      <c r="E52" s="22"/>
      <c r="F52" s="23" t="str">
        <f>C47</f>
        <v>Elfenbeinküste</v>
      </c>
      <c r="G52" s="267" t="s">
        <v>93</v>
      </c>
      <c r="H52" s="24">
        <v>46198</v>
      </c>
      <c r="I52" s="268">
        <v>0.91666666666666696</v>
      </c>
      <c r="J52" s="269">
        <f t="shared" si="53"/>
        <v>5</v>
      </c>
      <c r="K52" s="270" t="str">
        <f t="shared" si="54"/>
        <v>NEIN</v>
      </c>
      <c r="L52" s="271" t="str">
        <f t="shared" si="55"/>
        <v>Nein</v>
      </c>
      <c r="M52" s="267" t="str">
        <f t="shared" si="56"/>
        <v>Nein</v>
      </c>
      <c r="N52" s="272" t="str">
        <f t="shared" si="57"/>
        <v>n</v>
      </c>
      <c r="O52" s="179"/>
      <c r="P52" s="179"/>
      <c r="Q52" s="207"/>
      <c r="R52" s="207"/>
      <c r="S52" s="207"/>
      <c r="T52" s="207">
        <v>2</v>
      </c>
      <c r="U52" s="207">
        <v>1</v>
      </c>
      <c r="V52" s="207">
        <v>1</v>
      </c>
      <c r="W52" s="207">
        <f t="shared" si="58"/>
        <v>0</v>
      </c>
      <c r="X52" s="207">
        <f t="shared" si="59"/>
        <v>0</v>
      </c>
      <c r="Y52" s="207">
        <f t="shared" si="60"/>
        <v>0</v>
      </c>
      <c r="AA52" s="208">
        <f t="shared" si="61"/>
        <v>0</v>
      </c>
      <c r="AB52" s="209">
        <f>IF($D52="",0,IF($D52&gt;$E52,0,IF($D52=E52,1,3)))</f>
        <v>0</v>
      </c>
      <c r="AC52" s="209"/>
      <c r="AD52" s="209"/>
      <c r="AE52" s="209">
        <f>IF($E52="",0,IF($D52&gt;$E52,3,IF($D52=E52,1,0)))</f>
        <v>0</v>
      </c>
      <c r="AF52" s="211">
        <f>E52</f>
        <v>0</v>
      </c>
      <c r="AG52" s="211"/>
      <c r="AH52" s="211"/>
      <c r="AI52" s="211">
        <f>D52</f>
        <v>0</v>
      </c>
      <c r="AJ52" s="213">
        <f>D52</f>
        <v>0</v>
      </c>
      <c r="AK52" s="213"/>
      <c r="AL52" s="213"/>
      <c r="AM52" s="213">
        <f>E52</f>
        <v>0</v>
      </c>
      <c r="AN52" s="215"/>
      <c r="AO52" s="273" t="s">
        <v>68</v>
      </c>
      <c r="AP52" s="274"/>
      <c r="AQ52" s="274"/>
      <c r="AR52" s="274"/>
      <c r="AS52" s="274"/>
      <c r="AT52" s="274"/>
      <c r="AU52" s="274"/>
      <c r="AV52" s="219" t="b">
        <f>OR(AV47=AV48,AV47=AV49,AV47=AV50,AV48=AV49,AV48=AV50,AV49=AV50)</f>
        <v>1</v>
      </c>
      <c r="AW52" s="226"/>
      <c r="AX52" s="260"/>
      <c r="AY52" s="226"/>
      <c r="AZ52" s="226"/>
      <c r="BA52" s="226"/>
      <c r="BB52" s="226"/>
      <c r="BC52" s="219" t="s">
        <v>69</v>
      </c>
      <c r="BD52" s="219"/>
      <c r="BE52" s="219"/>
      <c r="BF52" s="219"/>
      <c r="BG52" s="219" t="b">
        <f>OR(BG47=BG48,BG47=BG49,BG47=BG50,BG48=BG49,BG48=BG50,BG49=BG50)</f>
        <v>1</v>
      </c>
      <c r="BH52" s="226"/>
      <c r="BI52" s="167"/>
      <c r="BJ52" s="226"/>
      <c r="BK52" s="226"/>
      <c r="BL52" s="226"/>
      <c r="BM52" s="215"/>
      <c r="BN52" s="167"/>
      <c r="BO52" s="167"/>
      <c r="BP52" s="258"/>
      <c r="BQ52" s="258"/>
      <c r="BR52" s="258"/>
      <c r="BS52" s="258"/>
      <c r="BT52" s="258"/>
      <c r="BU52" s="258"/>
      <c r="BV52" s="258"/>
      <c r="BW52" s="258"/>
      <c r="BX52" s="167"/>
      <c r="BY52" s="167"/>
      <c r="BZ52" s="167"/>
      <c r="CA52" s="167"/>
      <c r="CB52" s="167"/>
      <c r="CC52" s="167"/>
      <c r="CD52" s="167"/>
    </row>
    <row r="53" spans="1:82 16362:16384" ht="12.75" customHeight="1" thickBot="1" x14ac:dyDescent="0.25">
      <c r="A53" s="233"/>
      <c r="B53" s="234"/>
      <c r="C53" s="13"/>
      <c r="D53" s="235"/>
      <c r="E53" s="235"/>
      <c r="F53" s="15"/>
      <c r="G53" s="156"/>
      <c r="H53" s="25"/>
      <c r="I53" s="236"/>
      <c r="J53" s="237"/>
      <c r="K53" s="238"/>
      <c r="L53" s="239"/>
      <c r="M53" s="156"/>
      <c r="N53" s="240"/>
      <c r="O53" s="179"/>
      <c r="P53" s="179"/>
      <c r="Q53" s="207"/>
      <c r="R53" s="207"/>
      <c r="S53" s="207"/>
      <c r="T53" s="207"/>
      <c r="U53" s="207"/>
      <c r="V53" s="207"/>
      <c r="W53" s="207"/>
      <c r="X53" s="207"/>
      <c r="Y53" s="207"/>
      <c r="AA53" s="275"/>
      <c r="AB53" s="276">
        <f t="shared" ref="AB53:AM53" si="64">SUM(AB47:AB52)</f>
        <v>0</v>
      </c>
      <c r="AC53" s="276">
        <f t="shared" si="64"/>
        <v>0</v>
      </c>
      <c r="AD53" s="276">
        <f t="shared" si="64"/>
        <v>0</v>
      </c>
      <c r="AE53" s="276">
        <f t="shared" si="64"/>
        <v>0</v>
      </c>
      <c r="AF53" s="277">
        <f t="shared" si="64"/>
        <v>0</v>
      </c>
      <c r="AG53" s="277">
        <f t="shared" si="64"/>
        <v>0</v>
      </c>
      <c r="AH53" s="277">
        <f t="shared" si="64"/>
        <v>0</v>
      </c>
      <c r="AI53" s="277">
        <f t="shared" si="64"/>
        <v>0</v>
      </c>
      <c r="AJ53" s="277">
        <f t="shared" si="64"/>
        <v>0</v>
      </c>
      <c r="AK53" s="277">
        <f t="shared" si="64"/>
        <v>0</v>
      </c>
      <c r="AL53" s="277">
        <f t="shared" si="64"/>
        <v>0</v>
      </c>
      <c r="AM53" s="277">
        <f t="shared" si="64"/>
        <v>0</v>
      </c>
      <c r="AN53" s="215"/>
      <c r="AO53" s="275"/>
      <c r="AP53" s="275"/>
      <c r="AQ53" s="275"/>
      <c r="AR53" s="275"/>
      <c r="AS53" s="275"/>
      <c r="AT53" s="275"/>
      <c r="AU53" s="275"/>
      <c r="AV53" s="278" t="s">
        <v>70</v>
      </c>
      <c r="AW53" s="275"/>
      <c r="AX53" s="279"/>
      <c r="AY53" s="275"/>
      <c r="AZ53" s="275"/>
      <c r="BA53" s="275"/>
      <c r="BB53" s="275"/>
      <c r="BC53" s="215"/>
      <c r="BD53" s="215"/>
      <c r="BE53" s="215"/>
      <c r="BF53" s="215"/>
      <c r="BG53" s="215"/>
      <c r="BH53" s="275"/>
      <c r="BI53" s="215"/>
      <c r="BJ53" s="226"/>
      <c r="BK53" s="226"/>
      <c r="BL53" s="226"/>
      <c r="BM53" s="167"/>
      <c r="BN53" s="167"/>
      <c r="BO53" s="167"/>
      <c r="BP53" s="258"/>
      <c r="BQ53" s="258"/>
      <c r="BR53" s="258"/>
      <c r="BS53" s="258"/>
      <c r="BT53" s="258"/>
      <c r="BU53" s="258"/>
      <c r="BV53" s="258"/>
      <c r="BW53" s="258"/>
      <c r="BX53" s="167"/>
      <c r="BY53" s="167"/>
      <c r="BZ53" s="167"/>
      <c r="CA53" s="167"/>
      <c r="CB53" s="167"/>
      <c r="CC53" s="167"/>
      <c r="CD53" s="167"/>
    </row>
    <row r="54" spans="1:82 16362:16384" ht="13.5" hidden="1" customHeight="1" x14ac:dyDescent="0.2">
      <c r="A54" s="233"/>
      <c r="B54" s="234"/>
      <c r="C54" s="13"/>
      <c r="D54" s="235"/>
      <c r="E54" s="235"/>
      <c r="F54" s="15"/>
      <c r="G54" s="156"/>
      <c r="H54" s="25"/>
      <c r="I54" s="236"/>
      <c r="J54" s="237"/>
      <c r="K54" s="238"/>
      <c r="L54" s="239"/>
      <c r="M54" s="156"/>
      <c r="N54" s="240"/>
      <c r="O54" s="179"/>
      <c r="P54" s="179"/>
      <c r="Q54" s="207"/>
      <c r="R54" s="207"/>
      <c r="S54" s="207"/>
      <c r="T54" s="207"/>
      <c r="U54" s="207"/>
      <c r="V54" s="207"/>
      <c r="W54" s="207"/>
      <c r="X54" s="207"/>
      <c r="Y54" s="207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167"/>
      <c r="AO54" s="226"/>
      <c r="AP54" s="226"/>
      <c r="AQ54" s="226"/>
      <c r="AR54" s="226"/>
      <c r="AS54" s="226"/>
      <c r="AT54" s="226"/>
      <c r="AU54" s="226"/>
      <c r="AV54" s="167"/>
      <c r="AW54" s="226"/>
      <c r="AX54" s="260"/>
      <c r="AY54" s="226"/>
      <c r="AZ54" s="226"/>
      <c r="BA54" s="226"/>
      <c r="BB54" s="226"/>
      <c r="BC54" s="167"/>
      <c r="BD54" s="167"/>
      <c r="BE54" s="167"/>
      <c r="BF54" s="167"/>
      <c r="BG54" s="167"/>
      <c r="BH54" s="226"/>
      <c r="BI54" s="167"/>
      <c r="BJ54" s="226"/>
      <c r="BK54" s="226"/>
      <c r="BL54" s="226"/>
      <c r="BM54" s="167"/>
      <c r="BN54" s="167"/>
      <c r="BO54" s="167"/>
      <c r="BP54" s="258"/>
      <c r="BQ54" s="258"/>
      <c r="BR54" s="258"/>
      <c r="BS54" s="258"/>
      <c r="BT54" s="258"/>
      <c r="BU54" s="258"/>
      <c r="BV54" s="258"/>
      <c r="BW54" s="258"/>
      <c r="BX54" s="167"/>
      <c r="BY54" s="167"/>
      <c r="BZ54" s="167"/>
      <c r="CA54" s="167"/>
      <c r="CB54" s="167"/>
      <c r="CC54" s="167"/>
      <c r="CD54" s="167"/>
    </row>
    <row r="55" spans="1:82 16362:16384" ht="65.099999999999994" customHeight="1" thickBot="1" x14ac:dyDescent="0.25">
      <c r="A55" s="180" t="s">
        <v>29</v>
      </c>
      <c r="B55" s="181" t="s">
        <v>30</v>
      </c>
      <c r="C55" s="182" t="s">
        <v>31</v>
      </c>
      <c r="D55" s="183" t="s">
        <v>32</v>
      </c>
      <c r="E55" s="183" t="s">
        <v>33</v>
      </c>
      <c r="F55" s="184" t="s">
        <v>34</v>
      </c>
      <c r="G55" s="185" t="s">
        <v>35</v>
      </c>
      <c r="H55" s="186" t="s">
        <v>36</v>
      </c>
      <c r="I55" s="187" t="s">
        <v>37</v>
      </c>
      <c r="J55" s="188" t="s">
        <v>38</v>
      </c>
      <c r="K55" s="185" t="s">
        <v>39</v>
      </c>
      <c r="L55" s="189" t="s">
        <v>40</v>
      </c>
      <c r="M55" s="187" t="s">
        <v>41</v>
      </c>
      <c r="N55" s="181" t="s">
        <v>42</v>
      </c>
      <c r="O55" s="179"/>
      <c r="P55" s="179"/>
      <c r="Q55" s="207"/>
      <c r="R55" s="207"/>
      <c r="S55" s="207"/>
      <c r="T55" s="207"/>
      <c r="U55" s="207"/>
      <c r="V55" s="207"/>
      <c r="W55" s="207"/>
      <c r="X55" s="207"/>
      <c r="Y55" s="207"/>
      <c r="AA55" s="281" t="s">
        <v>52</v>
      </c>
      <c r="AB55" s="282" t="str">
        <f>C56</f>
        <v>Niederlande</v>
      </c>
      <c r="AC55" s="282" t="str">
        <f>F56</f>
        <v>Japan</v>
      </c>
      <c r="AD55" s="282" t="str">
        <f>C57</f>
        <v>Schweden</v>
      </c>
      <c r="AE55" s="282" t="str">
        <f>F57</f>
        <v>Tunesien</v>
      </c>
      <c r="AF55" s="284" t="str">
        <f t="shared" ref="AF55:AM55" si="65">AB55</f>
        <v>Niederlande</v>
      </c>
      <c r="AG55" s="284" t="str">
        <f t="shared" si="65"/>
        <v>Japan</v>
      </c>
      <c r="AH55" s="284" t="str">
        <f t="shared" si="65"/>
        <v>Schweden</v>
      </c>
      <c r="AI55" s="284" t="str">
        <f t="shared" si="65"/>
        <v>Tunesien</v>
      </c>
      <c r="AJ55" s="284" t="str">
        <f t="shared" si="65"/>
        <v>Niederlande</v>
      </c>
      <c r="AK55" s="284" t="str">
        <f t="shared" si="65"/>
        <v>Japan</v>
      </c>
      <c r="AL55" s="284" t="str">
        <f t="shared" si="65"/>
        <v>Schweden</v>
      </c>
      <c r="AM55" s="284" t="str">
        <f t="shared" si="65"/>
        <v>Tunesien</v>
      </c>
      <c r="AN55" s="215"/>
      <c r="AO55" s="284" t="s">
        <v>53</v>
      </c>
      <c r="AP55" s="275"/>
      <c r="AQ55" s="275"/>
      <c r="AR55" s="275"/>
      <c r="AS55" s="208"/>
      <c r="AT55" s="275"/>
      <c r="AU55" s="275"/>
      <c r="AV55" s="215"/>
      <c r="AW55" s="285" t="s">
        <v>54</v>
      </c>
      <c r="AX55" s="279"/>
      <c r="AY55" s="275"/>
      <c r="AZ55" s="275"/>
      <c r="BA55" s="275"/>
      <c r="BB55" s="275"/>
      <c r="BC55" s="215" t="str">
        <f>AX56</f>
        <v>Niederlande</v>
      </c>
      <c r="BD55" s="215" t="str">
        <f>AX57</f>
        <v>Japan</v>
      </c>
      <c r="BE55" s="215" t="str">
        <f>AX58</f>
        <v>Schweden</v>
      </c>
      <c r="BF55" s="215" t="str">
        <f>AX59</f>
        <v>Tunesien</v>
      </c>
      <c r="BG55" s="215"/>
      <c r="BH55" s="285" t="s">
        <v>54</v>
      </c>
      <c r="BI55" s="215"/>
      <c r="BJ55" s="275"/>
      <c r="BK55" s="275"/>
      <c r="BL55" s="275"/>
      <c r="BM55" s="215"/>
      <c r="BN55" s="167"/>
      <c r="BO55" s="167"/>
      <c r="BP55" s="258"/>
      <c r="BQ55" s="258"/>
      <c r="BR55" s="258"/>
      <c r="BS55" s="258"/>
      <c r="BT55" s="258"/>
      <c r="BU55" s="258"/>
      <c r="BV55" s="258"/>
      <c r="BW55" s="258"/>
      <c r="BX55" s="167"/>
      <c r="BY55" s="167"/>
      <c r="BZ55" s="167"/>
      <c r="CA55" s="167"/>
      <c r="CB55" s="167"/>
      <c r="CC55" s="167"/>
      <c r="CD55" s="167"/>
    </row>
    <row r="56" spans="1:82 16362:16384" ht="13.5" customHeight="1" thickBot="1" x14ac:dyDescent="0.25">
      <c r="A56" s="370">
        <v>11</v>
      </c>
      <c r="B56" s="371" t="s">
        <v>111</v>
      </c>
      <c r="C56" s="26" t="s">
        <v>112</v>
      </c>
      <c r="D56" s="27"/>
      <c r="E56" s="27"/>
      <c r="F56" s="28" t="s">
        <v>113</v>
      </c>
      <c r="G56" s="372" t="s">
        <v>114</v>
      </c>
      <c r="H56" s="29">
        <v>46187</v>
      </c>
      <c r="I56" s="373">
        <v>0.91666666666666696</v>
      </c>
      <c r="J56" s="374">
        <f t="shared" ref="J56:J61" si="66">WEEKDAY(H56)</f>
        <v>1</v>
      </c>
      <c r="K56" s="375" t="str">
        <f t="shared" ref="K56:K61" si="67">IF(N56="n","NEIN",IF(D56&gt;E56,C56,IF(E56&gt;D56,F56,"REMIS")))</f>
        <v>NEIN</v>
      </c>
      <c r="L56" s="376" t="str">
        <f t="shared" ref="L56:L61" si="68">IF(N56="n","Nein",D56-E56)</f>
        <v>Nein</v>
      </c>
      <c r="M56" s="372" t="str">
        <f t="shared" ref="M56:M61" si="69">IF(N56="n","Nein",TEXT(D56,"TT")&amp;TEXT(E56,"TT"))</f>
        <v>Nein</v>
      </c>
      <c r="N56" s="377" t="str">
        <f t="shared" ref="N56:N61" si="70">IF(ISBLANK(E56),"n","j")</f>
        <v>n</v>
      </c>
      <c r="O56" s="179"/>
      <c r="P56" s="179"/>
      <c r="Q56" s="207"/>
      <c r="R56" s="207"/>
      <c r="S56" s="207"/>
      <c r="T56" s="207">
        <v>2</v>
      </c>
      <c r="U56" s="207">
        <v>1</v>
      </c>
      <c r="V56" s="207">
        <v>1</v>
      </c>
      <c r="W56" s="207">
        <f t="shared" ref="W56:W61" si="71">(SUM(Q56))/2</f>
        <v>0</v>
      </c>
      <c r="X56" s="207">
        <f t="shared" ref="X56:X61" si="72">IF(S56=1,0,R56)</f>
        <v>0</v>
      </c>
      <c r="Y56" s="207">
        <f t="shared" ref="Y56:Y61" si="73">IF(S56=0,0,IF(S56=2,1,IF(S56=1,1,0)))</f>
        <v>0</v>
      </c>
      <c r="AA56" s="208">
        <f t="shared" ref="AA56:AA61" si="74">IF(D56-E56&gt;0,1,IF(E56=D56,0,-1))</f>
        <v>0</v>
      </c>
      <c r="AB56" s="209">
        <f>IF($D56="",0,IF($D56&gt;$E56,3,IF($D56=E56,1,0)))</f>
        <v>0</v>
      </c>
      <c r="AC56" s="209">
        <f>IF($E56="",0,IF($D56&gt;$E56,0,IF($D56=E56,1,3)))</f>
        <v>0</v>
      </c>
      <c r="AD56" s="210"/>
      <c r="AE56" s="210"/>
      <c r="AF56" s="211">
        <f>D56</f>
        <v>0</v>
      </c>
      <c r="AG56" s="211">
        <f>E56</f>
        <v>0</v>
      </c>
      <c r="AH56" s="212"/>
      <c r="AI56" s="212"/>
      <c r="AJ56" s="213">
        <f>E56</f>
        <v>0</v>
      </c>
      <c r="AK56" s="213">
        <f>D56</f>
        <v>0</v>
      </c>
      <c r="AL56" s="214"/>
      <c r="AM56" s="214"/>
      <c r="AN56" s="215"/>
      <c r="AO56" s="216">
        <f>AB62</f>
        <v>0</v>
      </c>
      <c r="AP56" s="211">
        <f>AF62</f>
        <v>0</v>
      </c>
      <c r="AQ56" s="213">
        <f>AJ62</f>
        <v>0</v>
      </c>
      <c r="AR56" s="217">
        <f>AP56-AQ56</f>
        <v>0</v>
      </c>
      <c r="AS56" s="218">
        <f>IF(AO56&gt;AO57,-1,0)</f>
        <v>0</v>
      </c>
      <c r="AT56" s="218">
        <f>IF(AO56&gt;AO58,-1,0)</f>
        <v>0</v>
      </c>
      <c r="AU56" s="218">
        <f>IF(AO56&gt;AO59,-1,0)</f>
        <v>0</v>
      </c>
      <c r="AV56" s="219">
        <f>1000000-(AY56*100000+BB56*10000+AZ56*1000)</f>
        <v>1000000</v>
      </c>
      <c r="AW56" s="220">
        <f>RANK(AV56,AV56:AV59,1)</f>
        <v>1</v>
      </c>
      <c r="AX56" s="221" t="str">
        <f>C56</f>
        <v>Niederlande</v>
      </c>
      <c r="AY56" s="222">
        <f t="shared" ref="AY56:BA59" si="75">AO56</f>
        <v>0</v>
      </c>
      <c r="AZ56" s="222">
        <f t="shared" si="75"/>
        <v>0</v>
      </c>
      <c r="BA56" s="222">
        <f t="shared" si="75"/>
        <v>0</v>
      </c>
      <c r="BB56" s="222">
        <f>AZ56-BA56</f>
        <v>0</v>
      </c>
      <c r="BC56" s="223"/>
      <c r="BD56" s="219">
        <f>IF(AV57&lt;&gt;AV56,AV57-2000,IF(BD55=K56,AV57-1000,AV57))</f>
        <v>1000000</v>
      </c>
      <c r="BE56" s="219">
        <f>IF(AV58&lt;&gt;AV56,AV58-2000,IF(BE55=K59,AV58-1000,AV58))</f>
        <v>1000000</v>
      </c>
      <c r="BF56" s="219">
        <f>IF(AV59&lt;&gt;AV56,AV59-2000,IF(BF55=K60,AV59-1000,AV59))</f>
        <v>1000000</v>
      </c>
      <c r="BG56" s="224">
        <f>BC60</f>
        <v>3000000</v>
      </c>
      <c r="BH56" s="225">
        <f>RANK(BG56,BG56:BG59,1)</f>
        <v>1</v>
      </c>
      <c r="BI56" s="167" t="str">
        <f t="shared" ref="BI56:BL59" si="76">AX56</f>
        <v>Niederlande</v>
      </c>
      <c r="BJ56" s="226">
        <f t="shared" si="76"/>
        <v>0</v>
      </c>
      <c r="BK56" s="226">
        <f t="shared" si="76"/>
        <v>0</v>
      </c>
      <c r="BL56" s="226">
        <f t="shared" si="76"/>
        <v>0</v>
      </c>
      <c r="BM56" s="227"/>
      <c r="BN56" s="228"/>
      <c r="BO56" s="167"/>
      <c r="BP56" s="378">
        <v>1</v>
      </c>
      <c r="BQ56" s="379" t="str">
        <f>IFERROR(VLOOKUP(1,BH56:BI59,2,FALSE()),"")</f>
        <v>Niederlande</v>
      </c>
      <c r="BR56" s="380"/>
      <c r="BS56" s="378">
        <f>IFERROR(VLOOKUP(1,BH56:BL59,3,FALSE()),"")</f>
        <v>0</v>
      </c>
      <c r="BT56" s="381">
        <f>IFERROR(VLOOKUP(1,BH56:BL59,4,FALSE()),"")</f>
        <v>0</v>
      </c>
      <c r="BU56" s="225" t="s">
        <v>59</v>
      </c>
      <c r="BV56" s="381">
        <f>IFERROR(VLOOKUP(1,BH56:BL59,5,FALSE()),"")</f>
        <v>0</v>
      </c>
      <c r="BW56" s="381" t="s">
        <v>115</v>
      </c>
      <c r="BX56" s="167"/>
      <c r="BY56" s="167"/>
      <c r="BZ56" s="167"/>
      <c r="CA56" s="167"/>
      <c r="CB56" s="167"/>
      <c r="CC56" s="167"/>
      <c r="CD56" s="167"/>
    </row>
    <row r="57" spans="1:82 16362:16384" ht="13.5" customHeight="1" x14ac:dyDescent="0.2">
      <c r="A57" s="233">
        <v>12</v>
      </c>
      <c r="B57" s="234" t="s">
        <v>111</v>
      </c>
      <c r="C57" s="13" t="s">
        <v>116</v>
      </c>
      <c r="D57" s="14"/>
      <c r="E57" s="14"/>
      <c r="F57" s="15" t="s">
        <v>117</v>
      </c>
      <c r="G57" s="156" t="s">
        <v>66</v>
      </c>
      <c r="H57" s="16">
        <v>46188</v>
      </c>
      <c r="I57" s="236">
        <v>0.16666666666666699</v>
      </c>
      <c r="J57" s="237">
        <f t="shared" si="66"/>
        <v>2</v>
      </c>
      <c r="K57" s="238" t="str">
        <f t="shared" si="67"/>
        <v>NEIN</v>
      </c>
      <c r="L57" s="239" t="str">
        <f t="shared" si="68"/>
        <v>Nein</v>
      </c>
      <c r="M57" s="156" t="str">
        <f t="shared" si="69"/>
        <v>Nein</v>
      </c>
      <c r="N57" s="240" t="str">
        <f t="shared" si="70"/>
        <v>n</v>
      </c>
      <c r="O57" s="179"/>
      <c r="P57" s="179"/>
      <c r="Q57" s="207"/>
      <c r="R57" s="207"/>
      <c r="S57" s="207"/>
      <c r="T57" s="207">
        <v>2</v>
      </c>
      <c r="U57" s="207">
        <v>1</v>
      </c>
      <c r="V57" s="207">
        <v>1</v>
      </c>
      <c r="W57" s="207">
        <f t="shared" si="71"/>
        <v>0</v>
      </c>
      <c r="X57" s="207">
        <f t="shared" si="72"/>
        <v>0</v>
      </c>
      <c r="Y57" s="207">
        <f t="shared" si="73"/>
        <v>0</v>
      </c>
      <c r="AA57" s="208">
        <f t="shared" si="74"/>
        <v>0</v>
      </c>
      <c r="AB57" s="210"/>
      <c r="AC57" s="210"/>
      <c r="AD57" s="209">
        <f>IF($E57="",0,IF($D57&gt;$E57,3,IF($D57=E57,1,0)))</f>
        <v>0</v>
      </c>
      <c r="AE57" s="209">
        <f>IF($E57="",0,IF($D57&gt;$E57,0,IF($D57=E57,1,3)))</f>
        <v>0</v>
      </c>
      <c r="AF57" s="212"/>
      <c r="AG57" s="212"/>
      <c r="AH57" s="211">
        <f>D57</f>
        <v>0</v>
      </c>
      <c r="AI57" s="211">
        <f>E57</f>
        <v>0</v>
      </c>
      <c r="AJ57" s="214"/>
      <c r="AK57" s="214"/>
      <c r="AL57" s="213">
        <f>E57</f>
        <v>0</v>
      </c>
      <c r="AM57" s="213">
        <f>D57</f>
        <v>0</v>
      </c>
      <c r="AN57" s="215"/>
      <c r="AO57" s="241">
        <f>AC62</f>
        <v>0</v>
      </c>
      <c r="AP57" s="242">
        <f>AG62</f>
        <v>0</v>
      </c>
      <c r="AQ57" s="243">
        <f>AK62</f>
        <v>0</v>
      </c>
      <c r="AR57" s="244">
        <f>AP57-AQ57</f>
        <v>0</v>
      </c>
      <c r="AS57" s="245">
        <f>IF(AO57&gt;AO56,-1,0)</f>
        <v>0</v>
      </c>
      <c r="AT57" s="218">
        <f>IF(AO57&gt;AO58,-1,0)</f>
        <v>0</v>
      </c>
      <c r="AU57" s="245">
        <f>IF(AO57&gt;AO59,-1,0)</f>
        <v>0</v>
      </c>
      <c r="AV57" s="219">
        <f>1000000-(AY57*100000+BB57*10000+AZ57*1000)</f>
        <v>1000000</v>
      </c>
      <c r="AW57" s="246">
        <f>RANK(AV57,AV56:AV59,1)</f>
        <v>1</v>
      </c>
      <c r="AX57" s="247" t="str">
        <f>F56</f>
        <v>Japan</v>
      </c>
      <c r="AY57" s="222">
        <f t="shared" si="75"/>
        <v>0</v>
      </c>
      <c r="AZ57" s="248">
        <f t="shared" si="75"/>
        <v>0</v>
      </c>
      <c r="BA57" s="248">
        <f t="shared" si="75"/>
        <v>0</v>
      </c>
      <c r="BB57" s="222">
        <f>AZ57-BA57</f>
        <v>0</v>
      </c>
      <c r="BC57" s="219">
        <f>IF(AV56&lt;&gt;AV57,AV56-2000,IF(BC55=K56,AV56-1000,AV56))</f>
        <v>1000000</v>
      </c>
      <c r="BD57" s="223"/>
      <c r="BE57" s="219">
        <f>IF(AV57&lt;&gt;AV58,AV58-2000,IF(BE55=K61,AV58-1000,AV58))</f>
        <v>1000000</v>
      </c>
      <c r="BF57" s="219">
        <f>IF(AV59&lt;&gt;AV57,AV59-2000,IF(BF55=K58,AV59-1000,AV59))</f>
        <v>1000000</v>
      </c>
      <c r="BG57" s="249">
        <f>BD60</f>
        <v>3000000</v>
      </c>
      <c r="BH57" s="225">
        <f>RANK(BG57,BG56:BG59,1)</f>
        <v>1</v>
      </c>
      <c r="BI57" s="167" t="str">
        <f t="shared" si="76"/>
        <v>Japan</v>
      </c>
      <c r="BJ57" s="226">
        <f t="shared" si="76"/>
        <v>0</v>
      </c>
      <c r="BK57" s="226">
        <f t="shared" si="76"/>
        <v>0</v>
      </c>
      <c r="BL57" s="226">
        <f t="shared" si="76"/>
        <v>0</v>
      </c>
      <c r="BM57" s="215"/>
      <c r="BN57" s="167"/>
      <c r="BO57" s="167"/>
      <c r="BP57" s="378">
        <v>2</v>
      </c>
      <c r="BQ57" s="379" t="str">
        <f>IFERROR(VLOOKUP(2,BH56:BI59,2,FALSE()),"")</f>
        <v/>
      </c>
      <c r="BR57" s="380"/>
      <c r="BS57" s="378" t="str">
        <f>IFERROR(VLOOKUP(2,BH56:BL59,3,FALSE()),"")</f>
        <v/>
      </c>
      <c r="BT57" s="381" t="str">
        <f>IFERROR(VLOOKUP(2,BH56:BL59,4,FALSE()),"")</f>
        <v/>
      </c>
      <c r="BU57" s="225" t="s">
        <v>59</v>
      </c>
      <c r="BV57" s="381" t="str">
        <f>IFERROR(VLOOKUP(2,BH56:BL59,5,FALSE()),"")</f>
        <v/>
      </c>
      <c r="BW57" s="381" t="s">
        <v>118</v>
      </c>
      <c r="BX57" s="167"/>
      <c r="BY57" s="167"/>
      <c r="BZ57" s="167"/>
      <c r="CA57" s="167"/>
      <c r="CB57" s="167"/>
      <c r="CC57" s="167"/>
      <c r="CD57" s="167"/>
    </row>
    <row r="58" spans="1:82 16362:16384" ht="13.5" customHeight="1" x14ac:dyDescent="0.2">
      <c r="A58" s="382">
        <v>36</v>
      </c>
      <c r="B58" s="383" t="s">
        <v>111</v>
      </c>
      <c r="C58" s="30" t="str">
        <f>F57</f>
        <v>Tunesien</v>
      </c>
      <c r="D58" s="31"/>
      <c r="E58" s="31"/>
      <c r="F58" s="32" t="str">
        <f>F56</f>
        <v>Japan</v>
      </c>
      <c r="G58" s="384" t="s">
        <v>66</v>
      </c>
      <c r="H58" s="33">
        <v>46194</v>
      </c>
      <c r="I58" s="385">
        <v>0.25</v>
      </c>
      <c r="J58" s="386">
        <f t="shared" si="66"/>
        <v>1</v>
      </c>
      <c r="K58" s="387" t="str">
        <f t="shared" si="67"/>
        <v>NEIN</v>
      </c>
      <c r="L58" s="388" t="str">
        <f t="shared" si="68"/>
        <v>Nein</v>
      </c>
      <c r="M58" s="384" t="str">
        <f t="shared" si="69"/>
        <v>Nein</v>
      </c>
      <c r="N58" s="389" t="str">
        <f t="shared" si="70"/>
        <v>n</v>
      </c>
      <c r="O58" s="179"/>
      <c r="P58" s="179"/>
      <c r="Q58" s="207"/>
      <c r="R58" s="207"/>
      <c r="S58" s="207"/>
      <c r="T58" s="207">
        <v>2</v>
      </c>
      <c r="U58" s="207">
        <v>1</v>
      </c>
      <c r="V58" s="207">
        <v>1</v>
      </c>
      <c r="W58" s="207">
        <f t="shared" si="71"/>
        <v>0</v>
      </c>
      <c r="X58" s="207">
        <f t="shared" si="72"/>
        <v>0</v>
      </c>
      <c r="Y58" s="207">
        <f t="shared" si="73"/>
        <v>0</v>
      </c>
      <c r="AA58" s="208">
        <f t="shared" si="74"/>
        <v>0</v>
      </c>
      <c r="AB58" s="209"/>
      <c r="AC58" s="209">
        <f>IF($D58="",0,IF($E58&gt;$D58,3,IF($E58=D58,1,0)))</f>
        <v>0</v>
      </c>
      <c r="AD58" s="209"/>
      <c r="AE58" s="209">
        <f>IF($D58="",0,IF($E58&gt;$D58,0,IF($E58=D58,1,3)))</f>
        <v>0</v>
      </c>
      <c r="AF58" s="211"/>
      <c r="AG58" s="211">
        <f>E58</f>
        <v>0</v>
      </c>
      <c r="AH58" s="211"/>
      <c r="AI58" s="211">
        <f>D58</f>
        <v>0</v>
      </c>
      <c r="AJ58" s="213"/>
      <c r="AK58" s="213">
        <f>D58</f>
        <v>0</v>
      </c>
      <c r="AL58" s="213"/>
      <c r="AM58" s="213">
        <f>E58</f>
        <v>0</v>
      </c>
      <c r="AN58" s="215"/>
      <c r="AO58" s="241">
        <f>AD62</f>
        <v>0</v>
      </c>
      <c r="AP58" s="242">
        <f>AH62</f>
        <v>0</v>
      </c>
      <c r="AQ58" s="243">
        <f>AL62</f>
        <v>0</v>
      </c>
      <c r="AR58" s="244">
        <f>AP58-AQ58</f>
        <v>0</v>
      </c>
      <c r="AS58" s="245">
        <f>IF(AO58&gt;AO56,-1,0)</f>
        <v>0</v>
      </c>
      <c r="AT58" s="218">
        <f>IF(AO58&gt;AO57,-1,0)</f>
        <v>0</v>
      </c>
      <c r="AU58" s="245">
        <f>IF(AO58&gt;AO59,-1,0)</f>
        <v>0</v>
      </c>
      <c r="AV58" s="219">
        <f>1000000-(AY58*100000+BB58*10000+AZ58*1000)</f>
        <v>1000000</v>
      </c>
      <c r="AW58" s="246">
        <f>RANK(AV58,AV56:AV59,1)</f>
        <v>1</v>
      </c>
      <c r="AX58" s="247" t="str">
        <f>C57</f>
        <v>Schweden</v>
      </c>
      <c r="AY58" s="222">
        <f t="shared" si="75"/>
        <v>0</v>
      </c>
      <c r="AZ58" s="248">
        <f t="shared" si="75"/>
        <v>0</v>
      </c>
      <c r="BA58" s="248">
        <f t="shared" si="75"/>
        <v>0</v>
      </c>
      <c r="BB58" s="222">
        <f>AZ58-BA58</f>
        <v>0</v>
      </c>
      <c r="BC58" s="219">
        <f>IF(AV56&lt;&gt;AV58,AV56-2000,IF(BC55=K59,AV56-1000,AV56))</f>
        <v>1000000</v>
      </c>
      <c r="BD58" s="219">
        <f>IF(AV57&lt;&gt;AV58,AV57-2000,IF(BD55=K61,AV57-1000,AV57))</f>
        <v>1000000</v>
      </c>
      <c r="BE58" s="223"/>
      <c r="BF58" s="219">
        <f>IF(AV59&lt;&gt;AV58,AV59-2000,IF(BF55=K57,AV59-1000,AV59))</f>
        <v>1000000</v>
      </c>
      <c r="BG58" s="249">
        <f>BE60</f>
        <v>3000000</v>
      </c>
      <c r="BH58" s="225">
        <f>RANK(BG58,BG56:BG59,1)</f>
        <v>1</v>
      </c>
      <c r="BI58" s="167" t="str">
        <f t="shared" si="76"/>
        <v>Schweden</v>
      </c>
      <c r="BJ58" s="226">
        <f t="shared" si="76"/>
        <v>0</v>
      </c>
      <c r="BK58" s="226">
        <f t="shared" si="76"/>
        <v>0</v>
      </c>
      <c r="BL58" s="226">
        <f t="shared" si="76"/>
        <v>0</v>
      </c>
      <c r="BM58" s="215"/>
      <c r="BN58" s="167"/>
      <c r="BO58" s="167"/>
      <c r="BP58" s="704">
        <v>3</v>
      </c>
      <c r="BQ58" s="705" t="str">
        <f>IFERROR(VLOOKUP(3,BH56:BI59,2,FALSE()),"")</f>
        <v/>
      </c>
      <c r="BR58" s="706"/>
      <c r="BS58" s="707" t="str">
        <f>IFERROR(VLOOKUP(3,BH56:BL59,3,FALSE()),"")</f>
        <v/>
      </c>
      <c r="BT58" s="707" t="str">
        <f>IFERROR(VLOOKUP(3,BH56:BL59,4,FALSE()),"")</f>
        <v/>
      </c>
      <c r="BU58" s="708" t="s">
        <v>59</v>
      </c>
      <c r="BV58" s="707" t="str">
        <f>IFERROR(VLOOKUP(3,BH56:BL59,5,FALSE()),"")</f>
        <v/>
      </c>
      <c r="BW58" s="258"/>
      <c r="BX58" s="167"/>
      <c r="BY58" s="167"/>
      <c r="BZ58" s="167"/>
      <c r="CA58" s="167"/>
      <c r="CB58" s="167"/>
      <c r="CC58" s="167"/>
      <c r="CD58" s="167"/>
    </row>
    <row r="59" spans="1:82 16362:16384" ht="13.5" customHeight="1" x14ac:dyDescent="0.2">
      <c r="A59" s="233">
        <v>35</v>
      </c>
      <c r="B59" s="234" t="s">
        <v>111</v>
      </c>
      <c r="C59" s="13" t="str">
        <f>C56</f>
        <v>Niederlande</v>
      </c>
      <c r="D59" s="14"/>
      <c r="E59" s="14"/>
      <c r="F59" s="15" t="str">
        <f>C57</f>
        <v>Schweden</v>
      </c>
      <c r="G59" s="156" t="s">
        <v>108</v>
      </c>
      <c r="H59" s="16">
        <v>46193</v>
      </c>
      <c r="I59" s="236">
        <v>0.79166666666666696</v>
      </c>
      <c r="J59" s="237">
        <f t="shared" si="66"/>
        <v>7</v>
      </c>
      <c r="K59" s="238" t="str">
        <f t="shared" si="67"/>
        <v>NEIN</v>
      </c>
      <c r="L59" s="239" t="str">
        <f t="shared" si="68"/>
        <v>Nein</v>
      </c>
      <c r="M59" s="156" t="str">
        <f t="shared" si="69"/>
        <v>Nein</v>
      </c>
      <c r="N59" s="240" t="str">
        <f t="shared" si="70"/>
        <v>n</v>
      </c>
      <c r="O59" s="179"/>
      <c r="P59" s="179"/>
      <c r="Q59" s="207"/>
      <c r="R59" s="207"/>
      <c r="S59" s="207"/>
      <c r="T59" s="207">
        <v>2</v>
      </c>
      <c r="U59" s="207">
        <v>1</v>
      </c>
      <c r="V59" s="207">
        <v>1</v>
      </c>
      <c r="W59" s="207">
        <f t="shared" si="71"/>
        <v>0</v>
      </c>
      <c r="X59" s="207">
        <f t="shared" si="72"/>
        <v>0</v>
      </c>
      <c r="Y59" s="207">
        <f t="shared" si="73"/>
        <v>0</v>
      </c>
      <c r="AA59" s="208">
        <f t="shared" si="74"/>
        <v>0</v>
      </c>
      <c r="AB59" s="209">
        <f>IF($D59="",0,IF($D59&gt;$E59,3,IF($D59=E59,1,0)))</f>
        <v>0</v>
      </c>
      <c r="AC59" s="209"/>
      <c r="AD59" s="209">
        <f>IF($E59="",0,IF($D59&gt;$E59,0,IF($D59=E59,1,3)))</f>
        <v>0</v>
      </c>
      <c r="AE59" s="209"/>
      <c r="AF59" s="211">
        <f>D59</f>
        <v>0</v>
      </c>
      <c r="AG59" s="211"/>
      <c r="AH59" s="211">
        <f>E59</f>
        <v>0</v>
      </c>
      <c r="AI59" s="211"/>
      <c r="AJ59" s="213">
        <f>E59</f>
        <v>0</v>
      </c>
      <c r="AK59" s="213"/>
      <c r="AL59" s="213">
        <f>D59</f>
        <v>0</v>
      </c>
      <c r="AM59" s="213"/>
      <c r="AN59" s="215"/>
      <c r="AO59" s="241">
        <f>AE62</f>
        <v>0</v>
      </c>
      <c r="AP59" s="242">
        <f>AI62</f>
        <v>0</v>
      </c>
      <c r="AQ59" s="243">
        <f>AM62</f>
        <v>0</v>
      </c>
      <c r="AR59" s="244">
        <f>AP59-AQ59</f>
        <v>0</v>
      </c>
      <c r="AS59" s="245">
        <f>IF(AO59&gt;AO56,-1,0)</f>
        <v>0</v>
      </c>
      <c r="AT59" s="218">
        <f>IF(AO59&gt;AO57,-1,0)</f>
        <v>0</v>
      </c>
      <c r="AU59" s="245">
        <f>IF(AO59&gt;AO58,-1,0)</f>
        <v>0</v>
      </c>
      <c r="AV59" s="219">
        <f>1000000-(AY59*100000+BB59*10000+AZ59*1000)</f>
        <v>1000000</v>
      </c>
      <c r="AW59" s="246">
        <f>RANK(AV59,AV56:AV59,1)</f>
        <v>1</v>
      </c>
      <c r="AX59" s="247" t="str">
        <f>F57</f>
        <v>Tunesien</v>
      </c>
      <c r="AY59" s="222">
        <f t="shared" si="75"/>
        <v>0</v>
      </c>
      <c r="AZ59" s="248">
        <f t="shared" si="75"/>
        <v>0</v>
      </c>
      <c r="BA59" s="248">
        <f t="shared" si="75"/>
        <v>0</v>
      </c>
      <c r="BB59" s="222">
        <f>AZ59-BA59</f>
        <v>0</v>
      </c>
      <c r="BC59" s="219">
        <f>IF(AV56&lt;&gt;AV59,AV56-2000,IF(BC55=K60,AV56-1000,AV56))</f>
        <v>1000000</v>
      </c>
      <c r="BD59" s="219">
        <f>IF(AV57&lt;&gt;AV59,AV57-2000,IF(BD55=K58,AV57-1000,AV57))</f>
        <v>1000000</v>
      </c>
      <c r="BE59" s="219">
        <f>IF(AV58&lt;&gt;AV59,AV58-2000,IF(BE55=K57,AV58-1000,AV58))</f>
        <v>1000000</v>
      </c>
      <c r="BF59" s="223"/>
      <c r="BG59" s="249">
        <f>BF60</f>
        <v>3000000</v>
      </c>
      <c r="BH59" s="225">
        <f>RANK(BG59,BG56:BG59,1)</f>
        <v>1</v>
      </c>
      <c r="BI59" s="167" t="str">
        <f t="shared" si="76"/>
        <v>Tunesien</v>
      </c>
      <c r="BJ59" s="226">
        <f t="shared" si="76"/>
        <v>0</v>
      </c>
      <c r="BK59" s="226">
        <f t="shared" si="76"/>
        <v>0</v>
      </c>
      <c r="BL59" s="226">
        <f t="shared" si="76"/>
        <v>0</v>
      </c>
      <c r="BM59" s="215"/>
      <c r="BN59" s="167"/>
      <c r="BO59" s="167"/>
      <c r="BP59" s="709">
        <v>4</v>
      </c>
      <c r="BQ59" s="710" t="str">
        <f>IFERROR(VLOOKUP(4,BH56:BI59,2,FALSE()),"")</f>
        <v/>
      </c>
      <c r="BR59" s="711"/>
      <c r="BS59" s="712" t="str">
        <f>IFERROR(VLOOKUP(4,BH56:BL59,3,FALSE()),"")</f>
        <v/>
      </c>
      <c r="BT59" s="712" t="str">
        <f>IFERROR(VLOOKUP(4,BH56:BL59,4,FALSE()),"")</f>
        <v/>
      </c>
      <c r="BU59" s="713" t="s">
        <v>59</v>
      </c>
      <c r="BV59" s="712" t="str">
        <f>IFERROR(VLOOKUP(4,BH56:BL59,5,FALSE()),"")</f>
        <v/>
      </c>
      <c r="BW59" s="258"/>
      <c r="BX59" s="167"/>
      <c r="BY59" s="167"/>
      <c r="BZ59" s="167"/>
      <c r="CA59" s="167"/>
      <c r="CB59" s="167"/>
      <c r="CC59" s="167"/>
      <c r="CD59" s="167"/>
    </row>
    <row r="60" spans="1:82 16362:16384" ht="12.75" customHeight="1" x14ac:dyDescent="0.2">
      <c r="A60" s="382">
        <v>58</v>
      </c>
      <c r="B60" s="383" t="s">
        <v>111</v>
      </c>
      <c r="C60" s="30" t="str">
        <f>F57</f>
        <v>Tunesien</v>
      </c>
      <c r="D60" s="31"/>
      <c r="E60" s="31"/>
      <c r="F60" s="32" t="str">
        <f>C56</f>
        <v>Niederlande</v>
      </c>
      <c r="G60" s="384" t="s">
        <v>110</v>
      </c>
      <c r="H60" s="33">
        <v>46199</v>
      </c>
      <c r="I60" s="385">
        <v>4.1666666666666699E-2</v>
      </c>
      <c r="J60" s="386">
        <f t="shared" si="66"/>
        <v>6</v>
      </c>
      <c r="K60" s="387" t="str">
        <f t="shared" si="67"/>
        <v>NEIN</v>
      </c>
      <c r="L60" s="388" t="str">
        <f t="shared" si="68"/>
        <v>Nein</v>
      </c>
      <c r="M60" s="384" t="str">
        <f t="shared" si="69"/>
        <v>Nein</v>
      </c>
      <c r="N60" s="389" t="str">
        <f t="shared" si="70"/>
        <v>n</v>
      </c>
      <c r="O60" s="179"/>
      <c r="P60" s="179"/>
      <c r="Q60" s="207"/>
      <c r="R60" s="207"/>
      <c r="S60" s="207"/>
      <c r="T60" s="207">
        <v>2</v>
      </c>
      <c r="U60" s="207">
        <v>1</v>
      </c>
      <c r="V60" s="207">
        <v>1</v>
      </c>
      <c r="W60" s="207">
        <f t="shared" si="71"/>
        <v>0</v>
      </c>
      <c r="X60" s="207">
        <f t="shared" si="72"/>
        <v>0</v>
      </c>
      <c r="Y60" s="207">
        <f t="shared" si="73"/>
        <v>0</v>
      </c>
      <c r="AA60" s="208">
        <f t="shared" si="74"/>
        <v>0</v>
      </c>
      <c r="AB60" s="209">
        <f>IF($D60="",0,IF($D60&gt;$E60,0,IF($D60=E60,1,3)))</f>
        <v>0</v>
      </c>
      <c r="AC60" s="210"/>
      <c r="AD60" s="210"/>
      <c r="AE60" s="209">
        <f>IF($E60="",0,IF($D60&gt;$E60,3,IF($D60=E60,1,0)))</f>
        <v>0</v>
      </c>
      <c r="AF60" s="211">
        <f>E60</f>
        <v>0</v>
      </c>
      <c r="AG60" s="212"/>
      <c r="AH60" s="212"/>
      <c r="AI60" s="211">
        <f>D60</f>
        <v>0</v>
      </c>
      <c r="AJ60" s="213">
        <f>D60</f>
        <v>0</v>
      </c>
      <c r="AK60" s="214"/>
      <c r="AL60" s="214"/>
      <c r="AM60" s="213">
        <f>E60</f>
        <v>0</v>
      </c>
      <c r="AN60" s="215"/>
      <c r="AO60" s="226"/>
      <c r="AP60" s="226"/>
      <c r="AQ60" s="226"/>
      <c r="AR60" s="226"/>
      <c r="AS60" s="226"/>
      <c r="AT60" s="226"/>
      <c r="AU60" s="226"/>
      <c r="AV60" s="219"/>
      <c r="AW60" s="226"/>
      <c r="AX60" s="260"/>
      <c r="AY60" s="226"/>
      <c r="AZ60" s="226"/>
      <c r="BA60" s="226"/>
      <c r="BB60" s="226"/>
      <c r="BC60" s="261">
        <f>SUM(BC56:BC59)</f>
        <v>3000000</v>
      </c>
      <c r="BD60" s="262">
        <f>SUM(BD56:BD59)</f>
        <v>3000000</v>
      </c>
      <c r="BE60" s="262">
        <f>SUM(BE56:BE59)</f>
        <v>3000000</v>
      </c>
      <c r="BF60" s="262">
        <f>SUM(BF56:BF59)</f>
        <v>3000000</v>
      </c>
      <c r="BG60" s="263"/>
      <c r="BH60" s="225"/>
      <c r="BI60" s="264"/>
      <c r="BJ60" s="226"/>
      <c r="BK60" s="226"/>
      <c r="BL60" s="226"/>
      <c r="BM60" s="215"/>
      <c r="BN60" s="167"/>
      <c r="BO60" s="167"/>
      <c r="BP60" s="258"/>
      <c r="BQ60" s="258"/>
      <c r="BR60" s="258"/>
      <c r="BS60" s="258"/>
      <c r="BT60" s="258"/>
      <c r="BU60" s="258"/>
      <c r="BV60" s="258"/>
      <c r="BW60" s="258"/>
      <c r="BX60" s="167"/>
      <c r="BY60" s="167"/>
      <c r="BZ60" s="167"/>
      <c r="CA60" s="167"/>
      <c r="CB60" s="167"/>
      <c r="CC60" s="167"/>
      <c r="CD60" s="167"/>
    </row>
    <row r="61" spans="1:82 16362:16384" ht="13.5" customHeight="1" x14ac:dyDescent="0.2">
      <c r="A61" s="265">
        <v>57</v>
      </c>
      <c r="B61" s="266" t="s">
        <v>111</v>
      </c>
      <c r="C61" s="21" t="str">
        <f>F56</f>
        <v>Japan</v>
      </c>
      <c r="D61" s="22"/>
      <c r="E61" s="22"/>
      <c r="F61" s="23" t="str">
        <f>C57</f>
        <v>Schweden</v>
      </c>
      <c r="G61" s="267" t="s">
        <v>114</v>
      </c>
      <c r="H61" s="24">
        <v>46199</v>
      </c>
      <c r="I61" s="268">
        <v>4.1666666666666699E-2</v>
      </c>
      <c r="J61" s="269">
        <f t="shared" si="66"/>
        <v>6</v>
      </c>
      <c r="K61" s="270" t="str">
        <f t="shared" si="67"/>
        <v>NEIN</v>
      </c>
      <c r="L61" s="271" t="str">
        <f t="shared" si="68"/>
        <v>Nein</v>
      </c>
      <c r="M61" s="267" t="str">
        <f t="shared" si="69"/>
        <v>Nein</v>
      </c>
      <c r="N61" s="272" t="str">
        <f t="shared" si="70"/>
        <v>n</v>
      </c>
      <c r="O61" s="179"/>
      <c r="P61" s="179"/>
      <c r="Q61" s="207"/>
      <c r="R61" s="207"/>
      <c r="S61" s="207"/>
      <c r="T61" s="207">
        <v>2</v>
      </c>
      <c r="U61" s="207">
        <v>1</v>
      </c>
      <c r="V61" s="207">
        <v>1</v>
      </c>
      <c r="W61" s="207">
        <f t="shared" si="71"/>
        <v>0</v>
      </c>
      <c r="X61" s="207">
        <f t="shared" si="72"/>
        <v>0</v>
      </c>
      <c r="Y61" s="207">
        <f t="shared" si="73"/>
        <v>0</v>
      </c>
      <c r="AA61" s="208">
        <f t="shared" si="74"/>
        <v>0</v>
      </c>
      <c r="AB61" s="210"/>
      <c r="AC61" s="209">
        <f>IF($E61="",0,IF($D61&gt;$E61,3,IF($D61=E61,1,0)))</f>
        <v>0</v>
      </c>
      <c r="AD61" s="209">
        <f>IF($E61="",0,IF($D61&gt;$E61,0,IF($D61=E61,1,3)))</f>
        <v>0</v>
      </c>
      <c r="AE61" s="210"/>
      <c r="AF61" s="212"/>
      <c r="AG61" s="211">
        <f>D61</f>
        <v>0</v>
      </c>
      <c r="AH61" s="211">
        <f>E61</f>
        <v>0</v>
      </c>
      <c r="AI61" s="212"/>
      <c r="AJ61" s="214"/>
      <c r="AK61" s="213">
        <f>E61</f>
        <v>0</v>
      </c>
      <c r="AL61" s="213">
        <f>D61</f>
        <v>0</v>
      </c>
      <c r="AM61" s="214"/>
      <c r="AN61" s="215"/>
      <c r="AO61" s="273" t="s">
        <v>68</v>
      </c>
      <c r="AP61" s="274"/>
      <c r="AQ61" s="274"/>
      <c r="AR61" s="274"/>
      <c r="AS61" s="274"/>
      <c r="AT61" s="274"/>
      <c r="AU61" s="274"/>
      <c r="AV61" s="219" t="b">
        <f>OR(AV56=AV57,AV56=AV58,AV56=AV59,AV57=AV58,AV57=AV59,AV58=AV59)</f>
        <v>1</v>
      </c>
      <c r="AW61" s="226"/>
      <c r="AX61" s="260"/>
      <c r="AY61" s="226"/>
      <c r="AZ61" s="226"/>
      <c r="BA61" s="226"/>
      <c r="BB61" s="226"/>
      <c r="BC61" s="219" t="s">
        <v>69</v>
      </c>
      <c r="BD61" s="219"/>
      <c r="BE61" s="219"/>
      <c r="BF61" s="219"/>
      <c r="BG61" s="219" t="b">
        <f>OR(BG56=BG57,BG56=BG58,BG56=BG59,BG57=BG58,BG57=BG59,BG58=BG59)</f>
        <v>1</v>
      </c>
      <c r="BH61" s="226"/>
      <c r="BI61" s="167"/>
      <c r="BJ61" s="226"/>
      <c r="BK61" s="226"/>
      <c r="BL61" s="226"/>
      <c r="BM61" s="215"/>
      <c r="BN61" s="167"/>
      <c r="BO61" s="167"/>
      <c r="BP61" s="258"/>
      <c r="BQ61" s="258"/>
      <c r="BR61" s="258"/>
      <c r="BS61" s="258"/>
      <c r="BT61" s="258"/>
      <c r="BU61" s="258"/>
      <c r="BV61" s="258"/>
      <c r="BW61" s="258"/>
      <c r="BX61" s="167"/>
      <c r="BY61" s="167"/>
      <c r="BZ61" s="167"/>
      <c r="CA61" s="167"/>
      <c r="CB61" s="167"/>
      <c r="CC61" s="167"/>
      <c r="CD61" s="167"/>
    </row>
    <row r="62" spans="1:82 16362:16384" ht="12.75" customHeight="1" thickBot="1" x14ac:dyDescent="0.25">
      <c r="A62" s="390"/>
      <c r="B62" s="391"/>
      <c r="C62" s="34"/>
      <c r="D62" s="235"/>
      <c r="E62" s="235"/>
      <c r="F62" s="35"/>
      <c r="G62" s="156"/>
      <c r="H62" s="25"/>
      <c r="I62" s="236"/>
      <c r="J62" s="392"/>
      <c r="K62" s="156"/>
      <c r="L62" s="239"/>
      <c r="M62" s="156"/>
      <c r="N62" s="168"/>
      <c r="O62" s="179"/>
      <c r="P62" s="179"/>
      <c r="Q62" s="154"/>
      <c r="R62" s="154"/>
      <c r="S62" s="154"/>
      <c r="T62" s="154"/>
      <c r="U62" s="154"/>
      <c r="V62" s="154"/>
      <c r="W62" s="154"/>
      <c r="X62" s="154"/>
      <c r="Y62" s="154"/>
      <c r="AA62" s="275"/>
      <c r="AB62" s="276">
        <f t="shared" ref="AB62:AM62" si="77">SUM(AB56:AB61)</f>
        <v>0</v>
      </c>
      <c r="AC62" s="276">
        <f t="shared" si="77"/>
        <v>0</v>
      </c>
      <c r="AD62" s="276">
        <f t="shared" si="77"/>
        <v>0</v>
      </c>
      <c r="AE62" s="276">
        <f t="shared" si="77"/>
        <v>0</v>
      </c>
      <c r="AF62" s="277">
        <f t="shared" si="77"/>
        <v>0</v>
      </c>
      <c r="AG62" s="277">
        <f t="shared" si="77"/>
        <v>0</v>
      </c>
      <c r="AH62" s="277">
        <f t="shared" si="77"/>
        <v>0</v>
      </c>
      <c r="AI62" s="277">
        <f t="shared" si="77"/>
        <v>0</v>
      </c>
      <c r="AJ62" s="277">
        <f t="shared" si="77"/>
        <v>0</v>
      </c>
      <c r="AK62" s="277">
        <f t="shared" si="77"/>
        <v>0</v>
      </c>
      <c r="AL62" s="277">
        <f t="shared" si="77"/>
        <v>0</v>
      </c>
      <c r="AM62" s="277">
        <f t="shared" si="77"/>
        <v>0</v>
      </c>
      <c r="AN62" s="215"/>
      <c r="AO62" s="275"/>
      <c r="AP62" s="275"/>
      <c r="AQ62" s="275"/>
      <c r="AR62" s="275"/>
      <c r="AS62" s="275"/>
      <c r="AT62" s="275"/>
      <c r="AU62" s="275"/>
      <c r="AV62" s="278" t="s">
        <v>70</v>
      </c>
      <c r="AW62" s="275"/>
      <c r="AX62" s="279"/>
      <c r="AY62" s="275"/>
      <c r="AZ62" s="275"/>
      <c r="BA62" s="275"/>
      <c r="BB62" s="275"/>
      <c r="BC62" s="215"/>
      <c r="BD62" s="215"/>
      <c r="BE62" s="215"/>
      <c r="BF62" s="215"/>
      <c r="BG62" s="215"/>
      <c r="BH62" s="275"/>
      <c r="BI62" s="215"/>
      <c r="BJ62" s="226"/>
      <c r="BK62" s="226"/>
      <c r="BL62" s="226"/>
      <c r="BM62" s="167"/>
      <c r="BN62" s="167"/>
      <c r="BO62" s="167"/>
      <c r="BP62" s="258"/>
      <c r="BQ62" s="258"/>
      <c r="BR62" s="258"/>
      <c r="BS62" s="258"/>
      <c r="BT62" s="258"/>
      <c r="BU62" s="258"/>
      <c r="BV62" s="258"/>
      <c r="BW62" s="258"/>
      <c r="BX62" s="167"/>
      <c r="BY62" s="167"/>
      <c r="BZ62" s="167"/>
      <c r="CA62" s="167"/>
      <c r="CB62" s="167"/>
      <c r="CC62" s="167"/>
      <c r="CD62" s="167"/>
    </row>
    <row r="63" spans="1:82 16362:16384" ht="13.5" hidden="1" customHeight="1" x14ac:dyDescent="0.2">
      <c r="A63" s="390"/>
      <c r="B63" s="391"/>
      <c r="C63" s="34"/>
      <c r="D63" s="36"/>
      <c r="E63" s="36"/>
      <c r="F63" s="35"/>
      <c r="G63" s="156"/>
      <c r="H63" s="25"/>
      <c r="I63" s="236"/>
      <c r="J63" s="392"/>
      <c r="K63" s="156"/>
      <c r="L63" s="239"/>
      <c r="M63" s="156"/>
      <c r="N63" s="168"/>
      <c r="O63" s="179"/>
      <c r="P63" s="179"/>
      <c r="Q63" s="154"/>
      <c r="R63" s="154"/>
      <c r="S63" s="154"/>
      <c r="T63" s="154"/>
      <c r="U63" s="154"/>
      <c r="V63" s="154"/>
      <c r="W63" s="154"/>
      <c r="X63" s="154"/>
      <c r="Y63" s="154"/>
      <c r="AA63" s="226"/>
      <c r="AB63" s="226"/>
      <c r="AC63" s="226"/>
      <c r="AD63" s="226"/>
      <c r="AE63" s="226"/>
      <c r="AF63" s="226"/>
      <c r="AG63" s="226"/>
      <c r="AH63" s="226"/>
      <c r="AI63" s="226"/>
      <c r="AJ63" s="226"/>
      <c r="AK63" s="226"/>
      <c r="AL63" s="226"/>
      <c r="AM63" s="226"/>
      <c r="AN63" s="167"/>
      <c r="AO63" s="226"/>
      <c r="AP63" s="226"/>
      <c r="AQ63" s="226"/>
      <c r="AR63" s="226"/>
      <c r="AS63" s="226"/>
      <c r="AT63" s="226"/>
      <c r="AU63" s="226"/>
      <c r="AV63" s="167"/>
      <c r="AW63" s="226"/>
      <c r="AX63" s="260"/>
      <c r="AY63" s="226"/>
      <c r="AZ63" s="226"/>
      <c r="BA63" s="226"/>
      <c r="BB63" s="226"/>
      <c r="BC63" s="167"/>
      <c r="BD63" s="167"/>
      <c r="BE63" s="167"/>
      <c r="BF63" s="167"/>
      <c r="BG63" s="167"/>
      <c r="BH63" s="226"/>
      <c r="BI63" s="167"/>
      <c r="BJ63" s="226"/>
      <c r="BK63" s="226"/>
      <c r="BL63" s="226"/>
      <c r="BM63" s="167"/>
      <c r="BN63" s="167"/>
      <c r="BO63" s="167"/>
      <c r="BP63" s="258"/>
      <c r="BQ63" s="258"/>
      <c r="BR63" s="258"/>
      <c r="BS63" s="258"/>
      <c r="BT63" s="258"/>
      <c r="BU63" s="258"/>
      <c r="BV63" s="258"/>
      <c r="BW63" s="258"/>
      <c r="BX63" s="167"/>
      <c r="BY63" s="167"/>
      <c r="BZ63" s="167"/>
      <c r="CA63" s="167"/>
      <c r="CB63" s="167"/>
      <c r="CC63" s="167"/>
      <c r="CD63" s="167"/>
    </row>
    <row r="64" spans="1:82 16362:16384" ht="65.099999999999994" customHeight="1" thickBot="1" x14ac:dyDescent="0.25">
      <c r="A64" s="180" t="s">
        <v>29</v>
      </c>
      <c r="B64" s="181" t="s">
        <v>30</v>
      </c>
      <c r="C64" s="182" t="s">
        <v>31</v>
      </c>
      <c r="D64" s="183" t="s">
        <v>32</v>
      </c>
      <c r="E64" s="183" t="s">
        <v>33</v>
      </c>
      <c r="F64" s="184" t="s">
        <v>34</v>
      </c>
      <c r="G64" s="185" t="s">
        <v>35</v>
      </c>
      <c r="H64" s="186" t="s">
        <v>36</v>
      </c>
      <c r="I64" s="187" t="s">
        <v>37</v>
      </c>
      <c r="J64" s="188" t="s">
        <v>38</v>
      </c>
      <c r="K64" s="185" t="s">
        <v>39</v>
      </c>
      <c r="L64" s="189" t="s">
        <v>40</v>
      </c>
      <c r="M64" s="187" t="s">
        <v>41</v>
      </c>
      <c r="N64" s="181" t="s">
        <v>42</v>
      </c>
      <c r="O64" s="190"/>
      <c r="P64" s="190"/>
      <c r="Q64" s="1"/>
      <c r="R64" s="1"/>
      <c r="S64" s="1"/>
      <c r="T64" s="1"/>
      <c r="U64" s="1"/>
      <c r="V64" s="1"/>
      <c r="W64" s="1"/>
      <c r="X64" s="1"/>
      <c r="Y64" s="1"/>
      <c r="Z64" s="191"/>
      <c r="AA64" s="192" t="s">
        <v>52</v>
      </c>
      <c r="AB64" s="193" t="str">
        <f>C65</f>
        <v>Iran</v>
      </c>
      <c r="AC64" s="193" t="str">
        <f>F65</f>
        <v>Neuseeland</v>
      </c>
      <c r="AD64" s="193" t="str">
        <f>C66</f>
        <v>Belgien</v>
      </c>
      <c r="AE64" s="193" t="str">
        <f>F66</f>
        <v>Ägypten</v>
      </c>
      <c r="AF64" s="194" t="str">
        <f t="shared" ref="AF64:AM64" si="78">AB64</f>
        <v>Iran</v>
      </c>
      <c r="AG64" s="194" t="str">
        <f t="shared" si="78"/>
        <v>Neuseeland</v>
      </c>
      <c r="AH64" s="194" t="str">
        <f t="shared" si="78"/>
        <v>Belgien</v>
      </c>
      <c r="AI64" s="194" t="str">
        <f t="shared" si="78"/>
        <v>Ägypten</v>
      </c>
      <c r="AJ64" s="194" t="str">
        <f t="shared" si="78"/>
        <v>Iran</v>
      </c>
      <c r="AK64" s="194" t="str">
        <f t="shared" si="78"/>
        <v>Neuseeland</v>
      </c>
      <c r="AL64" s="194" t="str">
        <f t="shared" si="78"/>
        <v>Belgien</v>
      </c>
      <c r="AM64" s="194" t="str">
        <f t="shared" si="78"/>
        <v>Ägypten</v>
      </c>
      <c r="AN64" s="172"/>
      <c r="AO64" s="194" t="s">
        <v>53</v>
      </c>
      <c r="AP64" s="171"/>
      <c r="AQ64" s="171"/>
      <c r="AR64" s="171"/>
      <c r="AS64" s="195"/>
      <c r="AT64" s="171"/>
      <c r="AU64" s="171"/>
      <c r="AV64" s="172"/>
      <c r="AW64" s="176" t="s">
        <v>54</v>
      </c>
      <c r="AX64" s="173"/>
      <c r="AY64" s="171"/>
      <c r="AZ64" s="171"/>
      <c r="BA64" s="171"/>
      <c r="BB64" s="171"/>
      <c r="BC64" s="172" t="str">
        <f>AX65</f>
        <v>Iran</v>
      </c>
      <c r="BD64" s="172" t="str">
        <f>AX66</f>
        <v>Neuseeland</v>
      </c>
      <c r="BE64" s="172" t="str">
        <f>AX67</f>
        <v>Belgien</v>
      </c>
      <c r="BF64" s="172" t="str">
        <f>AX68</f>
        <v>Ägypten</v>
      </c>
      <c r="BG64" s="172"/>
      <c r="BH64" s="176" t="s">
        <v>54</v>
      </c>
      <c r="BI64" s="172"/>
      <c r="BJ64" s="171"/>
      <c r="BK64" s="171"/>
      <c r="BL64" s="171"/>
      <c r="BM64" s="172"/>
      <c r="BN64"/>
      <c r="BO64"/>
      <c r="BX64"/>
      <c r="BY64"/>
      <c r="BZ64"/>
      <c r="CB64"/>
      <c r="XEH64" s="191"/>
      <c r="XEI64" s="191"/>
      <c r="XEJ64" s="191"/>
      <c r="XEK64" s="191"/>
      <c r="XEL64" s="191"/>
      <c r="XEM64" s="191"/>
      <c r="XEN64" s="191"/>
      <c r="XEO64" s="191"/>
      <c r="XEP64" s="191"/>
      <c r="XEQ64" s="191"/>
      <c r="XER64" s="191"/>
      <c r="XES64" s="191"/>
      <c r="XET64" s="191"/>
      <c r="XEU64" s="191"/>
      <c r="XEV64" s="191"/>
      <c r="XEW64" s="191"/>
      <c r="XEX64" s="191"/>
      <c r="XEY64" s="191"/>
      <c r="XEZ64" s="191"/>
      <c r="XFA64" s="191"/>
      <c r="XFB64" s="191"/>
      <c r="XFC64" s="191"/>
      <c r="XFD64" s="191"/>
    </row>
    <row r="65" spans="1:82 16362:16384" ht="13.5" customHeight="1" thickBot="1" x14ac:dyDescent="0.25">
      <c r="A65" s="393">
        <v>15</v>
      </c>
      <c r="B65" s="394" t="s">
        <v>119</v>
      </c>
      <c r="C65" s="395" t="s">
        <v>120</v>
      </c>
      <c r="D65" s="37"/>
      <c r="E65" s="37"/>
      <c r="F65" s="396" t="s">
        <v>121</v>
      </c>
      <c r="G65" s="397" t="s">
        <v>80</v>
      </c>
      <c r="H65" s="398">
        <v>46189</v>
      </c>
      <c r="I65" s="399">
        <v>0.125</v>
      </c>
      <c r="J65" s="400">
        <f t="shared" ref="J65:J70" si="79">WEEKDAY(H65)</f>
        <v>3</v>
      </c>
      <c r="K65" s="397" t="str">
        <f t="shared" ref="K65:K70" si="80">IF(N65="n","NEIN",IF(D65&gt;E65,C65,IF(E65&gt;D65,F65,"REMIS")))</f>
        <v>NEIN</v>
      </c>
      <c r="L65" s="401" t="str">
        <f t="shared" ref="L65:L70" si="81">IF(N65="n","Nein",D65-E65)</f>
        <v>Nein</v>
      </c>
      <c r="M65" s="402" t="str">
        <f t="shared" ref="M65:M70" si="82">IF(N65="n","Nein",TEXT(D65,"TT")&amp;TEXT(E65,"TT"))</f>
        <v>Nein</v>
      </c>
      <c r="N65" s="403" t="str">
        <f t="shared" ref="N65:N70" si="83">IF(ISBLANK(E65),"n","j")</f>
        <v>n</v>
      </c>
      <c r="O65" s="179"/>
      <c r="P65" s="179"/>
      <c r="Q65" s="207"/>
      <c r="R65" s="207"/>
      <c r="S65" s="207"/>
      <c r="T65" s="207">
        <v>2</v>
      </c>
      <c r="U65" s="207">
        <v>1</v>
      </c>
      <c r="V65" s="207">
        <v>1</v>
      </c>
      <c r="W65" s="207">
        <f t="shared" ref="W65:W70" si="84">(SUM(Q65))/2</f>
        <v>0</v>
      </c>
      <c r="X65" s="207">
        <f t="shared" ref="X65:X70" si="85">IF(S65=1,0,R65)</f>
        <v>0</v>
      </c>
      <c r="Y65" s="207">
        <f t="shared" ref="Y65:Y70" si="86">IF(S65=0,0,IF(S65=2,1,IF(S65=1,1,0)))</f>
        <v>0</v>
      </c>
      <c r="AA65" s="208">
        <f t="shared" ref="AA65:AA70" si="87">IF(D65-E65&gt;0,1,IF(E65=D65,0,-1))</f>
        <v>0</v>
      </c>
      <c r="AB65" s="209">
        <f>IF($D65="",0,IF($D65&gt;$E65,3,IF($D65=E65,1,0)))</f>
        <v>0</v>
      </c>
      <c r="AC65" s="209">
        <f>IF($E65="",0,IF($D65&gt;$E65,0,IF($D65=E65,1,3)))</f>
        <v>0</v>
      </c>
      <c r="AD65" s="210"/>
      <c r="AE65" s="210"/>
      <c r="AF65" s="211">
        <f>D65</f>
        <v>0</v>
      </c>
      <c r="AG65" s="211">
        <f>E65</f>
        <v>0</v>
      </c>
      <c r="AH65" s="212"/>
      <c r="AI65" s="212"/>
      <c r="AJ65" s="213">
        <f>E65</f>
        <v>0</v>
      </c>
      <c r="AK65" s="213">
        <f>D65</f>
        <v>0</v>
      </c>
      <c r="AL65" s="214"/>
      <c r="AM65" s="214"/>
      <c r="AN65" s="215"/>
      <c r="AO65" s="216">
        <f>AB71</f>
        <v>0</v>
      </c>
      <c r="AP65" s="211">
        <f>AF71</f>
        <v>0</v>
      </c>
      <c r="AQ65" s="213">
        <f>AJ71</f>
        <v>0</v>
      </c>
      <c r="AR65" s="217">
        <f>AP65-AQ65</f>
        <v>0</v>
      </c>
      <c r="AS65" s="218">
        <f>IF(AO65&gt;AO66,-1,0)</f>
        <v>0</v>
      </c>
      <c r="AT65" s="218">
        <f>IF(AO65&gt;AO67,-1,0)</f>
        <v>0</v>
      </c>
      <c r="AU65" s="218">
        <f>IF(AO65&gt;AO68,-1,0)</f>
        <v>0</v>
      </c>
      <c r="AV65" s="219">
        <f>1000000-(AY65*100000+BB65*10000+AZ65*1000)</f>
        <v>1000000</v>
      </c>
      <c r="AW65" s="220">
        <f>RANK(AV65,AV65:AV68,1)</f>
        <v>1</v>
      </c>
      <c r="AX65" s="221" t="str">
        <f>C65</f>
        <v>Iran</v>
      </c>
      <c r="AY65" s="222">
        <f t="shared" ref="AY65:BA68" si="88">AO65</f>
        <v>0</v>
      </c>
      <c r="AZ65" s="222">
        <f t="shared" si="88"/>
        <v>0</v>
      </c>
      <c r="BA65" s="222">
        <f t="shared" si="88"/>
        <v>0</v>
      </c>
      <c r="BB65" s="222">
        <f>AZ65-BA65</f>
        <v>0</v>
      </c>
      <c r="BC65" s="223"/>
      <c r="BD65" s="219">
        <f>IF(AV66&lt;&gt;AV65,AV66-2000,IF(BD64=K65,AV66-1000,AV66))</f>
        <v>1000000</v>
      </c>
      <c r="BE65" s="219">
        <f>IF(AV67&lt;&gt;AV65,AV67-2000,IF(BE64=K67,AV67-1000,AV67))</f>
        <v>1000000</v>
      </c>
      <c r="BF65" s="219">
        <f>IF(AV68&lt;&gt;AV65,AV68-2000,IF(BF64=K70,AV68-1000,AV68))</f>
        <v>1000000</v>
      </c>
      <c r="BG65" s="224">
        <f>BC69</f>
        <v>3000000</v>
      </c>
      <c r="BH65" s="225">
        <f>RANK(BG65,BG65:BG68,1)</f>
        <v>1</v>
      </c>
      <c r="BI65" s="167" t="str">
        <f t="shared" ref="BI65:BL68" si="89">AX65</f>
        <v>Iran</v>
      </c>
      <c r="BJ65" s="226">
        <f t="shared" si="89"/>
        <v>0</v>
      </c>
      <c r="BK65" s="226">
        <f t="shared" si="89"/>
        <v>0</v>
      </c>
      <c r="BL65" s="226">
        <f t="shared" si="89"/>
        <v>0</v>
      </c>
      <c r="BM65" s="227"/>
      <c r="BN65" s="228"/>
      <c r="BO65" s="167"/>
      <c r="BP65" s="404">
        <v>1</v>
      </c>
      <c r="BQ65" s="405" t="str">
        <f>IFERROR(VLOOKUP(1,BH65:BI68,2,FALSE()),"")</f>
        <v>Iran</v>
      </c>
      <c r="BR65" s="406"/>
      <c r="BS65" s="404">
        <f>IFERROR(VLOOKUP(1,BH65:BL68,3,FALSE()),"")</f>
        <v>0</v>
      </c>
      <c r="BT65" s="407">
        <f>IFERROR(VLOOKUP(1,BH65:BL68,4,FALSE()),"")</f>
        <v>0</v>
      </c>
      <c r="BU65" s="225" t="s">
        <v>59</v>
      </c>
      <c r="BV65" s="407">
        <f>IFERROR(VLOOKUP(1,BH65:BL68,5,FALSE()),"")</f>
        <v>0</v>
      </c>
      <c r="BW65" s="407" t="s">
        <v>122</v>
      </c>
      <c r="BX65" s="167"/>
      <c r="BY65" s="167"/>
      <c r="BZ65" s="167"/>
      <c r="CA65" s="167"/>
      <c r="CB65" s="167"/>
      <c r="CC65" s="167"/>
      <c r="CD65" s="167"/>
    </row>
    <row r="66" spans="1:82 16362:16384" ht="13.5" customHeight="1" x14ac:dyDescent="0.2">
      <c r="A66" s="233">
        <v>16</v>
      </c>
      <c r="B66" s="234" t="s">
        <v>119</v>
      </c>
      <c r="C66" s="13" t="s">
        <v>123</v>
      </c>
      <c r="D66" s="14"/>
      <c r="E66" s="14"/>
      <c r="F66" s="15" t="s">
        <v>124</v>
      </c>
      <c r="G66" s="156" t="s">
        <v>82</v>
      </c>
      <c r="H66" s="16">
        <v>46188</v>
      </c>
      <c r="I66" s="236">
        <v>0.875</v>
      </c>
      <c r="J66" s="237">
        <f t="shared" si="79"/>
        <v>2</v>
      </c>
      <c r="K66" s="238" t="str">
        <f t="shared" si="80"/>
        <v>NEIN</v>
      </c>
      <c r="L66" s="239" t="str">
        <f t="shared" si="81"/>
        <v>Nein</v>
      </c>
      <c r="M66" s="156" t="str">
        <f t="shared" si="82"/>
        <v>Nein</v>
      </c>
      <c r="N66" s="240" t="str">
        <f t="shared" si="83"/>
        <v>n</v>
      </c>
      <c r="O66" s="179"/>
      <c r="P66" s="179"/>
      <c r="Q66" s="207"/>
      <c r="R66" s="207"/>
      <c r="S66" s="207"/>
      <c r="T66" s="207">
        <v>2</v>
      </c>
      <c r="U66" s="207">
        <v>1</v>
      </c>
      <c r="V66" s="207">
        <v>1</v>
      </c>
      <c r="W66" s="207">
        <f t="shared" si="84"/>
        <v>0</v>
      </c>
      <c r="X66" s="207">
        <f t="shared" si="85"/>
        <v>0</v>
      </c>
      <c r="Y66" s="207">
        <f t="shared" si="86"/>
        <v>0</v>
      </c>
      <c r="AA66" s="208">
        <f t="shared" si="87"/>
        <v>0</v>
      </c>
      <c r="AB66" s="210"/>
      <c r="AC66" s="210"/>
      <c r="AD66" s="209">
        <f>IF($E66="",0,IF($D66&gt;$E66,3,IF($D66=E66,1,0)))</f>
        <v>0</v>
      </c>
      <c r="AE66" s="209">
        <f>IF($E66="",0,IF($D66&gt;$E66,0,IF($D66=E66,1,3)))</f>
        <v>0</v>
      </c>
      <c r="AF66" s="212"/>
      <c r="AG66" s="212"/>
      <c r="AH66" s="211">
        <f>D66</f>
        <v>0</v>
      </c>
      <c r="AI66" s="211">
        <f>E66</f>
        <v>0</v>
      </c>
      <c r="AJ66" s="214"/>
      <c r="AK66" s="214"/>
      <c r="AL66" s="213">
        <f>E66</f>
        <v>0</v>
      </c>
      <c r="AM66" s="213">
        <f>D66</f>
        <v>0</v>
      </c>
      <c r="AN66" s="215"/>
      <c r="AO66" s="241">
        <f>AC71</f>
        <v>0</v>
      </c>
      <c r="AP66" s="242">
        <f>AG71</f>
        <v>0</v>
      </c>
      <c r="AQ66" s="243">
        <f>AK71</f>
        <v>0</v>
      </c>
      <c r="AR66" s="244">
        <f>AP66-AQ66</f>
        <v>0</v>
      </c>
      <c r="AS66" s="245">
        <f>IF(AO66&gt;AO65,-1,0)</f>
        <v>0</v>
      </c>
      <c r="AT66" s="218">
        <f>IF(AO66&gt;AO67,-1,0)</f>
        <v>0</v>
      </c>
      <c r="AU66" s="245">
        <f>IF(AO66&gt;AO68,-1,0)</f>
        <v>0</v>
      </c>
      <c r="AV66" s="219">
        <f>1000000-(AY66*100000+BB66*10000+AZ66*1000)</f>
        <v>1000000</v>
      </c>
      <c r="AW66" s="246">
        <f>RANK(AV66,AV65:AV68,1)</f>
        <v>1</v>
      </c>
      <c r="AX66" s="247" t="str">
        <f>F65</f>
        <v>Neuseeland</v>
      </c>
      <c r="AY66" s="222">
        <f t="shared" si="88"/>
        <v>0</v>
      </c>
      <c r="AZ66" s="248">
        <f t="shared" si="88"/>
        <v>0</v>
      </c>
      <c r="BA66" s="248">
        <f t="shared" si="88"/>
        <v>0</v>
      </c>
      <c r="BB66" s="222">
        <f>AZ66-BA66</f>
        <v>0</v>
      </c>
      <c r="BC66" s="219">
        <f>IF(AV65&lt;&gt;AV66,AV65-2000,IF(BC64=K65,AV65-1000,AV65))</f>
        <v>1000000</v>
      </c>
      <c r="BD66" s="223"/>
      <c r="BE66" s="219">
        <f>IF(AV66&lt;&gt;AV67,AV67-2000,IF(BE64=K69,AV67-1000,AV67))</f>
        <v>1000000</v>
      </c>
      <c r="BF66" s="219">
        <f>IF(AV68&lt;&gt;AV66,AV68-2000,IF(BF64=K68,AV68-1000,AV68))</f>
        <v>1000000</v>
      </c>
      <c r="BG66" s="249">
        <f>BD69</f>
        <v>3000000</v>
      </c>
      <c r="BH66" s="225">
        <f>RANK(BG66,BG65:BG68,1)</f>
        <v>1</v>
      </c>
      <c r="BI66" s="167" t="str">
        <f t="shared" si="89"/>
        <v>Neuseeland</v>
      </c>
      <c r="BJ66" s="226">
        <f t="shared" si="89"/>
        <v>0</v>
      </c>
      <c r="BK66" s="226">
        <f t="shared" si="89"/>
        <v>0</v>
      </c>
      <c r="BL66" s="226">
        <f t="shared" si="89"/>
        <v>0</v>
      </c>
      <c r="BM66" s="215"/>
      <c r="BN66" s="167"/>
      <c r="BO66" s="167"/>
      <c r="BP66" s="404">
        <v>2</v>
      </c>
      <c r="BQ66" s="405" t="str">
        <f>IFERROR(VLOOKUP(2,BH65:BI68,2,FALSE()),"")</f>
        <v/>
      </c>
      <c r="BR66" s="406"/>
      <c r="BS66" s="404" t="str">
        <f>IFERROR(VLOOKUP(2,BH65:BL68,3,FALSE()),"")</f>
        <v/>
      </c>
      <c r="BT66" s="407" t="str">
        <f>IFERROR(VLOOKUP(2,BH65:BL68,4,FALSE()),"")</f>
        <v/>
      </c>
      <c r="BU66" s="225" t="s">
        <v>59</v>
      </c>
      <c r="BV66" s="407" t="str">
        <f>IFERROR(VLOOKUP(2,BH65:BL68,5,FALSE()),"")</f>
        <v/>
      </c>
      <c r="BW66" s="407" t="s">
        <v>125</v>
      </c>
      <c r="BX66" s="167"/>
      <c r="BY66" s="167"/>
      <c r="BZ66" s="167"/>
      <c r="CA66" s="167"/>
      <c r="CB66" s="167"/>
      <c r="CC66" s="167"/>
      <c r="CD66" s="167"/>
    </row>
    <row r="67" spans="1:82 16362:16384" ht="13.5" customHeight="1" x14ac:dyDescent="0.2">
      <c r="A67" s="408">
        <v>39</v>
      </c>
      <c r="B67" s="409" t="s">
        <v>119</v>
      </c>
      <c r="C67" s="38" t="str">
        <f>C66</f>
        <v>Belgien</v>
      </c>
      <c r="D67" s="39"/>
      <c r="E67" s="39"/>
      <c r="F67" s="40" t="str">
        <f>C65</f>
        <v>Iran</v>
      </c>
      <c r="G67" s="410" t="s">
        <v>80</v>
      </c>
      <c r="H67" s="41">
        <v>46194</v>
      </c>
      <c r="I67" s="411">
        <v>0.875</v>
      </c>
      <c r="J67" s="412">
        <f t="shared" si="79"/>
        <v>1</v>
      </c>
      <c r="K67" s="413" t="str">
        <f t="shared" si="80"/>
        <v>NEIN</v>
      </c>
      <c r="L67" s="414" t="str">
        <f t="shared" si="81"/>
        <v>Nein</v>
      </c>
      <c r="M67" s="410" t="str">
        <f t="shared" si="82"/>
        <v>Nein</v>
      </c>
      <c r="N67" s="415" t="str">
        <f t="shared" si="83"/>
        <v>n</v>
      </c>
      <c r="O67" s="179"/>
      <c r="P67" s="179"/>
      <c r="Q67" s="207"/>
      <c r="R67" s="207"/>
      <c r="S67" s="207"/>
      <c r="T67" s="207">
        <v>2</v>
      </c>
      <c r="U67" s="207">
        <v>1</v>
      </c>
      <c r="V67" s="207">
        <v>1</v>
      </c>
      <c r="W67" s="207">
        <f t="shared" si="84"/>
        <v>0</v>
      </c>
      <c r="X67" s="207">
        <f t="shared" si="85"/>
        <v>0</v>
      </c>
      <c r="Y67" s="207">
        <f t="shared" si="86"/>
        <v>0</v>
      </c>
      <c r="AA67" s="208">
        <f t="shared" si="87"/>
        <v>0</v>
      </c>
      <c r="AB67" s="209">
        <f>IF($E67="",0,IF($E67&gt;$D67,3,IF($E67=D67,1,0)))</f>
        <v>0</v>
      </c>
      <c r="AC67" s="209"/>
      <c r="AD67" s="209">
        <f>IF($D67="",0,IF($E67&gt;$D67,0,IF($E67=D67,1,3)))</f>
        <v>0</v>
      </c>
      <c r="AE67" s="209"/>
      <c r="AF67" s="211">
        <f>E67</f>
        <v>0</v>
      </c>
      <c r="AG67" s="211"/>
      <c r="AH67" s="211">
        <f>D67</f>
        <v>0</v>
      </c>
      <c r="AI67" s="211"/>
      <c r="AJ67" s="213">
        <f>D67</f>
        <v>0</v>
      </c>
      <c r="AK67" s="213"/>
      <c r="AL67" s="213">
        <f>E67</f>
        <v>0</v>
      </c>
      <c r="AM67" s="213"/>
      <c r="AN67" s="215"/>
      <c r="AO67" s="241">
        <f>AD71</f>
        <v>0</v>
      </c>
      <c r="AP67" s="242">
        <f>AH71</f>
        <v>0</v>
      </c>
      <c r="AQ67" s="243">
        <f>AL71</f>
        <v>0</v>
      </c>
      <c r="AR67" s="244">
        <f>AP67-AQ67</f>
        <v>0</v>
      </c>
      <c r="AS67" s="245">
        <f>IF(AO67&gt;AO65,-1,0)</f>
        <v>0</v>
      </c>
      <c r="AT67" s="218">
        <f>IF(AO67&gt;AO66,-1,0)</f>
        <v>0</v>
      </c>
      <c r="AU67" s="245">
        <f>IF(AO67&gt;AO68,-1,0)</f>
        <v>0</v>
      </c>
      <c r="AV67" s="219">
        <f>1000000-(AY67*100000+BB67*10000+AZ67*1000)</f>
        <v>1000000</v>
      </c>
      <c r="AW67" s="246">
        <f>RANK(AV67,AV65:AV68,1)</f>
        <v>1</v>
      </c>
      <c r="AX67" s="247" t="str">
        <f>C66</f>
        <v>Belgien</v>
      </c>
      <c r="AY67" s="222">
        <f t="shared" si="88"/>
        <v>0</v>
      </c>
      <c r="AZ67" s="248">
        <f t="shared" si="88"/>
        <v>0</v>
      </c>
      <c r="BA67" s="248">
        <f t="shared" si="88"/>
        <v>0</v>
      </c>
      <c r="BB67" s="222">
        <f>AZ67-BA67</f>
        <v>0</v>
      </c>
      <c r="BC67" s="219">
        <f>IF(AV65&lt;&gt;AV67,AV65-2000,IF(BC64=K67,AV65-1000,AV65))</f>
        <v>1000000</v>
      </c>
      <c r="BD67" s="219">
        <f>IF(AV66&lt;&gt;AV67,AV66-2000,IF(BD64=K69,AV66-1000,AV66))</f>
        <v>1000000</v>
      </c>
      <c r="BE67" s="223"/>
      <c r="BF67" s="219">
        <f>IF(AV68&lt;&gt;AV67,AV68-2000,IF(BF64=K66,AV68-1000,AV68))</f>
        <v>1000000</v>
      </c>
      <c r="BG67" s="249">
        <f>BE69</f>
        <v>3000000</v>
      </c>
      <c r="BH67" s="225">
        <f>RANK(BG67,BG65:BG68,1)</f>
        <v>1</v>
      </c>
      <c r="BI67" s="167" t="str">
        <f t="shared" si="89"/>
        <v>Belgien</v>
      </c>
      <c r="BJ67" s="226">
        <f t="shared" si="89"/>
        <v>0</v>
      </c>
      <c r="BK67" s="226">
        <f t="shared" si="89"/>
        <v>0</v>
      </c>
      <c r="BL67" s="226">
        <f t="shared" si="89"/>
        <v>0</v>
      </c>
      <c r="BM67" s="215"/>
      <c r="BN67" s="167"/>
      <c r="BO67" s="167"/>
      <c r="BP67" s="704">
        <v>3</v>
      </c>
      <c r="BQ67" s="705" t="str">
        <f>IFERROR(VLOOKUP(3,BH65:BI68,2,FALSE()),"")</f>
        <v/>
      </c>
      <c r="BR67" s="706"/>
      <c r="BS67" s="707" t="str">
        <f>IFERROR(VLOOKUP(3,BH65:BL68,3,FALSE()),"")</f>
        <v/>
      </c>
      <c r="BT67" s="707" t="str">
        <f>IFERROR(VLOOKUP(3,BH65:BL68,4,FALSE()),"")</f>
        <v/>
      </c>
      <c r="BU67" s="708" t="s">
        <v>59</v>
      </c>
      <c r="BV67" s="707" t="str">
        <f>IFERROR(VLOOKUP(3,BH65:BL68,5,FALSE()),"")</f>
        <v/>
      </c>
      <c r="BW67" s="258"/>
      <c r="BX67" s="167"/>
      <c r="BY67" s="167"/>
      <c r="BZ67" s="167"/>
      <c r="CA67" s="167"/>
      <c r="CB67" s="167"/>
      <c r="CC67" s="167"/>
      <c r="CD67" s="167"/>
    </row>
    <row r="68" spans="1:82 16362:16384" s="164" customFormat="1" ht="13.5" customHeight="1" x14ac:dyDescent="0.2">
      <c r="A68" s="233">
        <v>40</v>
      </c>
      <c r="B68" s="234" t="s">
        <v>119</v>
      </c>
      <c r="C68" s="13" t="str">
        <f>F65</f>
        <v>Neuseeland</v>
      </c>
      <c r="D68" s="14"/>
      <c r="E68" s="14"/>
      <c r="F68" s="15" t="str">
        <f>F66</f>
        <v>Ägypten</v>
      </c>
      <c r="G68" s="156" t="s">
        <v>81</v>
      </c>
      <c r="H68" s="16">
        <v>46195</v>
      </c>
      <c r="I68" s="236">
        <v>0.125</v>
      </c>
      <c r="J68" s="237">
        <f t="shared" si="79"/>
        <v>2</v>
      </c>
      <c r="K68" s="238" t="str">
        <f t="shared" si="80"/>
        <v>NEIN</v>
      </c>
      <c r="L68" s="239" t="str">
        <f t="shared" si="81"/>
        <v>Nein</v>
      </c>
      <c r="M68" s="156" t="str">
        <f t="shared" si="82"/>
        <v>Nein</v>
      </c>
      <c r="N68" s="240" t="str">
        <f t="shared" si="83"/>
        <v>n</v>
      </c>
      <c r="O68" s="179"/>
      <c r="P68" s="179"/>
      <c r="Q68" s="207"/>
      <c r="R68" s="207"/>
      <c r="S68" s="207"/>
      <c r="T68" s="207">
        <v>2</v>
      </c>
      <c r="U68" s="207">
        <v>1</v>
      </c>
      <c r="V68" s="207">
        <v>1</v>
      </c>
      <c r="W68" s="207">
        <f t="shared" si="84"/>
        <v>0</v>
      </c>
      <c r="X68" s="207">
        <f t="shared" si="85"/>
        <v>0</v>
      </c>
      <c r="Y68" s="207">
        <f t="shared" si="86"/>
        <v>0</v>
      </c>
      <c r="Z68" s="159"/>
      <c r="AA68" s="208">
        <f t="shared" si="87"/>
        <v>0</v>
      </c>
      <c r="AB68" s="209"/>
      <c r="AC68" s="209">
        <f>IF($E68="",0,IF($D68&gt;$E68,3,IF($D68=E68,1,0)))</f>
        <v>0</v>
      </c>
      <c r="AD68" s="209"/>
      <c r="AE68" s="209">
        <f>IF($E68="",0,IF($D68&gt;$E68,0,IF($D68=E68,1,3)))</f>
        <v>0</v>
      </c>
      <c r="AF68" s="211"/>
      <c r="AG68" s="211">
        <f>D68</f>
        <v>0</v>
      </c>
      <c r="AH68" s="211"/>
      <c r="AI68" s="211">
        <f>E68</f>
        <v>0</v>
      </c>
      <c r="AJ68" s="213"/>
      <c r="AK68" s="213">
        <f>E68</f>
        <v>0</v>
      </c>
      <c r="AL68" s="213"/>
      <c r="AM68" s="213">
        <f>D68</f>
        <v>0</v>
      </c>
      <c r="AN68" s="215"/>
      <c r="AO68" s="241">
        <f>AE71</f>
        <v>0</v>
      </c>
      <c r="AP68" s="242">
        <f>AI71</f>
        <v>0</v>
      </c>
      <c r="AQ68" s="243">
        <f>AM71</f>
        <v>0</v>
      </c>
      <c r="AR68" s="244">
        <f>AP68-AQ68</f>
        <v>0</v>
      </c>
      <c r="AS68" s="245">
        <f>IF(AO68&gt;AO65,-1,0)</f>
        <v>0</v>
      </c>
      <c r="AT68" s="218">
        <f>IF(AO68&gt;AO66,-1,0)</f>
        <v>0</v>
      </c>
      <c r="AU68" s="245">
        <f>IF(AO68&gt;AO67,-1,0)</f>
        <v>0</v>
      </c>
      <c r="AV68" s="219">
        <f>1000000-(AY68*100000+BB68*10000+AZ68*1000)</f>
        <v>1000000</v>
      </c>
      <c r="AW68" s="246">
        <f>RANK(AV68,AV65:AV68,1)</f>
        <v>1</v>
      </c>
      <c r="AX68" s="247" t="str">
        <f>F66</f>
        <v>Ägypten</v>
      </c>
      <c r="AY68" s="222">
        <f t="shared" si="88"/>
        <v>0</v>
      </c>
      <c r="AZ68" s="248">
        <f t="shared" si="88"/>
        <v>0</v>
      </c>
      <c r="BA68" s="248">
        <f t="shared" si="88"/>
        <v>0</v>
      </c>
      <c r="BB68" s="222">
        <f>AZ68-BA68</f>
        <v>0</v>
      </c>
      <c r="BC68" s="219">
        <f>IF(AV65&lt;&gt;AV68,AV65-2000,IF(BC64=K70,AV65-1000,AV65))</f>
        <v>1000000</v>
      </c>
      <c r="BD68" s="219">
        <f>IF(AV66&lt;&gt;AV68,AV66-2000,IF(BD64=K68,AV66-1000,AV66))</f>
        <v>1000000</v>
      </c>
      <c r="BE68" s="219">
        <f>IF(AV67&lt;&gt;AV68,AV67-2000,IF(BE64=K66,AV67-1000,AV67))</f>
        <v>1000000</v>
      </c>
      <c r="BF68" s="223"/>
      <c r="BG68" s="249">
        <f>BF69</f>
        <v>3000000</v>
      </c>
      <c r="BH68" s="225">
        <f>RANK(BG68,BG65:BG68,1)</f>
        <v>1</v>
      </c>
      <c r="BI68" s="167" t="str">
        <f t="shared" si="89"/>
        <v>Ägypten</v>
      </c>
      <c r="BJ68" s="226">
        <f t="shared" si="89"/>
        <v>0</v>
      </c>
      <c r="BK68" s="226">
        <f t="shared" si="89"/>
        <v>0</v>
      </c>
      <c r="BL68" s="226">
        <f t="shared" si="89"/>
        <v>0</v>
      </c>
      <c r="BM68" s="215"/>
      <c r="BN68" s="167"/>
      <c r="BO68" s="167"/>
      <c r="BP68" s="709">
        <v>4</v>
      </c>
      <c r="BQ68" s="710" t="str">
        <f>IFERROR(VLOOKUP(4,BH65:BI68,2,FALSE()),"")</f>
        <v/>
      </c>
      <c r="BR68" s="711"/>
      <c r="BS68" s="712" t="str">
        <f>IFERROR(VLOOKUP(4,BH65:BL68,3,FALSE()),"")</f>
        <v/>
      </c>
      <c r="BT68" s="712" t="str">
        <f>IFERROR(VLOOKUP(4,BH65:BL68,4,FALSE()),"")</f>
        <v/>
      </c>
      <c r="BU68" s="713" t="s">
        <v>59</v>
      </c>
      <c r="BV68" s="712" t="str">
        <f>IFERROR(VLOOKUP(4,BH65:BL68,5,FALSE()),"")</f>
        <v/>
      </c>
      <c r="BW68" s="258"/>
      <c r="BX68" s="167"/>
      <c r="BY68" s="167"/>
      <c r="BZ68" s="167"/>
      <c r="CA68" s="258"/>
      <c r="CB68" s="258"/>
      <c r="CC68" s="258"/>
      <c r="CD68" s="258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pans="1:82 16362:16384" s="164" customFormat="1" ht="12.75" customHeight="1" x14ac:dyDescent="0.2">
      <c r="A69" s="408">
        <v>64</v>
      </c>
      <c r="B69" s="409" t="s">
        <v>119</v>
      </c>
      <c r="C69" s="38" t="str">
        <f>F65</f>
        <v>Neuseeland</v>
      </c>
      <c r="D69" s="39"/>
      <c r="E69" s="39"/>
      <c r="F69" s="40" t="str">
        <f>C66</f>
        <v>Belgien</v>
      </c>
      <c r="G69" s="410" t="s">
        <v>81</v>
      </c>
      <c r="H69" s="41">
        <v>46200</v>
      </c>
      <c r="I69" s="411">
        <v>0.20833333333333301</v>
      </c>
      <c r="J69" s="412">
        <f t="shared" si="79"/>
        <v>7</v>
      </c>
      <c r="K69" s="413" t="str">
        <f t="shared" si="80"/>
        <v>NEIN</v>
      </c>
      <c r="L69" s="414" t="str">
        <f t="shared" si="81"/>
        <v>Nein</v>
      </c>
      <c r="M69" s="410" t="str">
        <f t="shared" si="82"/>
        <v>Nein</v>
      </c>
      <c r="N69" s="415" t="str">
        <f t="shared" si="83"/>
        <v>n</v>
      </c>
      <c r="O69" s="179"/>
      <c r="P69" s="179"/>
      <c r="Q69" s="207"/>
      <c r="R69" s="207"/>
      <c r="S69" s="207"/>
      <c r="T69" s="207">
        <v>2</v>
      </c>
      <c r="U69" s="207">
        <v>1</v>
      </c>
      <c r="V69" s="207">
        <v>1</v>
      </c>
      <c r="W69" s="207">
        <f t="shared" si="84"/>
        <v>0</v>
      </c>
      <c r="X69" s="207">
        <f t="shared" si="85"/>
        <v>0</v>
      </c>
      <c r="Y69" s="207">
        <f t="shared" si="86"/>
        <v>0</v>
      </c>
      <c r="Z69" s="159"/>
      <c r="AA69" s="208">
        <f t="shared" si="87"/>
        <v>0</v>
      </c>
      <c r="AB69" s="259"/>
      <c r="AC69" s="209">
        <f>IF($E69="",0,IF($D69&gt;$E69,3,IF($D69=E69,1,0)))</f>
        <v>0</v>
      </c>
      <c r="AD69" s="209">
        <f>IF($E69="",0,IF($D69&gt;$E69,0,IF($D69=E69,1,3)))</f>
        <v>0</v>
      </c>
      <c r="AE69" s="209"/>
      <c r="AF69" s="211"/>
      <c r="AG69" s="211">
        <f>D69</f>
        <v>0</v>
      </c>
      <c r="AH69" s="211">
        <f>E69</f>
        <v>0</v>
      </c>
      <c r="AI69" s="211"/>
      <c r="AJ69" s="213"/>
      <c r="AK69" s="213">
        <f>E69</f>
        <v>0</v>
      </c>
      <c r="AL69" s="213">
        <f>D69</f>
        <v>0</v>
      </c>
      <c r="AM69" s="213"/>
      <c r="AN69" s="215"/>
      <c r="AO69" s="226"/>
      <c r="AP69" s="226"/>
      <c r="AQ69" s="226"/>
      <c r="AR69" s="226"/>
      <c r="AS69" s="226"/>
      <c r="AT69" s="226"/>
      <c r="AU69" s="226"/>
      <c r="AV69" s="219"/>
      <c r="AW69" s="226"/>
      <c r="AX69" s="260"/>
      <c r="AY69" s="226"/>
      <c r="AZ69" s="226"/>
      <c r="BA69" s="226"/>
      <c r="BB69" s="226"/>
      <c r="BC69" s="261">
        <f>SUM(BC65:BC68)</f>
        <v>3000000</v>
      </c>
      <c r="BD69" s="262">
        <f>SUM(BD65:BD68)</f>
        <v>3000000</v>
      </c>
      <c r="BE69" s="262">
        <f>SUM(BE65:BE68)</f>
        <v>3000000</v>
      </c>
      <c r="BF69" s="262">
        <f>SUM(BF65:BF68)</f>
        <v>3000000</v>
      </c>
      <c r="BG69" s="263"/>
      <c r="BH69" s="225"/>
      <c r="BI69" s="264"/>
      <c r="BJ69" s="226"/>
      <c r="BK69" s="226"/>
      <c r="BL69" s="226"/>
      <c r="BM69" s="215"/>
      <c r="BN69" s="167"/>
      <c r="BO69" s="167"/>
      <c r="BP69" s="258"/>
      <c r="BQ69" s="258"/>
      <c r="BR69" s="258"/>
      <c r="BS69" s="258"/>
      <c r="BT69" s="258"/>
      <c r="BU69" s="258"/>
      <c r="BV69" s="258"/>
      <c r="BW69" s="258"/>
      <c r="BX69" s="167"/>
      <c r="BY69" s="258"/>
      <c r="BZ69" s="258"/>
      <c r="CA69" s="258"/>
      <c r="CB69" s="258"/>
      <c r="CC69" s="258"/>
      <c r="CD69" s="258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  <row r="70" spans="1:82 16362:16384" ht="13.5" customHeight="1" x14ac:dyDescent="0.2">
      <c r="A70" s="265">
        <v>63</v>
      </c>
      <c r="B70" s="266" t="s">
        <v>119</v>
      </c>
      <c r="C70" s="21" t="str">
        <f>F66</f>
        <v>Ägypten</v>
      </c>
      <c r="D70" s="22"/>
      <c r="E70" s="22"/>
      <c r="F70" s="23" t="str">
        <f>C65</f>
        <v>Iran</v>
      </c>
      <c r="G70" s="267" t="s">
        <v>82</v>
      </c>
      <c r="H70" s="24">
        <v>46200</v>
      </c>
      <c r="I70" s="268">
        <v>0.20833333333333301</v>
      </c>
      <c r="J70" s="269">
        <f t="shared" si="79"/>
        <v>7</v>
      </c>
      <c r="K70" s="270" t="str">
        <f t="shared" si="80"/>
        <v>NEIN</v>
      </c>
      <c r="L70" s="271" t="str">
        <f t="shared" si="81"/>
        <v>Nein</v>
      </c>
      <c r="M70" s="267" t="str">
        <f t="shared" si="82"/>
        <v>Nein</v>
      </c>
      <c r="N70" s="272" t="str">
        <f t="shared" si="83"/>
        <v>n</v>
      </c>
      <c r="O70" s="179"/>
      <c r="P70" s="179"/>
      <c r="Q70" s="207"/>
      <c r="R70" s="207"/>
      <c r="S70" s="207"/>
      <c r="T70" s="207">
        <v>2</v>
      </c>
      <c r="U70" s="207">
        <v>1</v>
      </c>
      <c r="V70" s="207">
        <v>1</v>
      </c>
      <c r="W70" s="207">
        <f t="shared" si="84"/>
        <v>0</v>
      </c>
      <c r="X70" s="207">
        <f t="shared" si="85"/>
        <v>0</v>
      </c>
      <c r="Y70" s="207">
        <f t="shared" si="86"/>
        <v>0</v>
      </c>
      <c r="AA70" s="208">
        <f t="shared" si="87"/>
        <v>0</v>
      </c>
      <c r="AB70" s="259">
        <f>IF($D70="",0,IF($D70&gt;$E70,0,IF($D70=E70,1,3)))</f>
        <v>0</v>
      </c>
      <c r="AC70" s="209"/>
      <c r="AD70" s="209"/>
      <c r="AE70" s="209">
        <f>IF($E70="",0,IF($D70&gt;$E70,3,IF($D70=E70,1,0)))</f>
        <v>0</v>
      </c>
      <c r="AF70" s="211">
        <f>E70</f>
        <v>0</v>
      </c>
      <c r="AG70" s="211"/>
      <c r="AH70" s="211"/>
      <c r="AI70" s="211">
        <f>D70</f>
        <v>0</v>
      </c>
      <c r="AJ70" s="213">
        <f>D70</f>
        <v>0</v>
      </c>
      <c r="AK70" s="213"/>
      <c r="AL70" s="213"/>
      <c r="AM70" s="213">
        <f>E70</f>
        <v>0</v>
      </c>
      <c r="AN70" s="215"/>
      <c r="AO70" s="273" t="s">
        <v>68</v>
      </c>
      <c r="AP70" s="274"/>
      <c r="AQ70" s="274"/>
      <c r="AR70" s="274"/>
      <c r="AS70" s="274"/>
      <c r="AT70" s="274"/>
      <c r="AU70" s="274"/>
      <c r="AV70" s="219" t="b">
        <f>OR(AV65=AV66,AV65=AV67,AV65=AV68,AV66=AV67,AV66=AV68,AV67=AV68)</f>
        <v>1</v>
      </c>
      <c r="AW70" s="226"/>
      <c r="AX70" s="260"/>
      <c r="AY70" s="226"/>
      <c r="AZ70" s="226"/>
      <c r="BA70" s="226"/>
      <c r="BB70" s="226"/>
      <c r="BC70" s="219" t="s">
        <v>69</v>
      </c>
      <c r="BD70" s="219"/>
      <c r="BE70" s="219"/>
      <c r="BF70" s="219"/>
      <c r="BG70" s="219" t="b">
        <f>OR(BG65=BG66,BG65=BG67,BG65=BG68,BG66=BG67,BG66=BG68,BG67=BG68)</f>
        <v>1</v>
      </c>
      <c r="BH70" s="226"/>
      <c r="BI70" s="167"/>
      <c r="BJ70" s="226"/>
      <c r="BK70" s="226"/>
      <c r="BL70" s="226"/>
      <c r="BM70" s="215"/>
      <c r="BN70" s="167"/>
      <c r="BO70" s="167"/>
      <c r="BP70" s="258"/>
      <c r="BQ70" s="258"/>
      <c r="BR70" s="258"/>
      <c r="BS70" s="258"/>
      <c r="BT70" s="258"/>
      <c r="BU70" s="258"/>
      <c r="BV70" s="258"/>
      <c r="BW70" s="258"/>
      <c r="BX70" s="167"/>
      <c r="BY70" s="167"/>
      <c r="BZ70" s="167"/>
      <c r="CA70" s="167"/>
      <c r="CB70" s="167"/>
      <c r="CC70" s="167"/>
      <c r="CD70" s="167"/>
    </row>
    <row r="71" spans="1:82 16362:16384" ht="12.75" customHeight="1" thickBot="1" x14ac:dyDescent="0.25">
      <c r="A71" s="233"/>
      <c r="B71" s="234"/>
      <c r="C71" s="13"/>
      <c r="D71" s="235"/>
      <c r="E71" s="235"/>
      <c r="F71" s="15"/>
      <c r="G71" s="156"/>
      <c r="H71" s="25"/>
      <c r="I71" s="236"/>
      <c r="J71" s="237"/>
      <c r="K71" s="238"/>
      <c r="L71" s="239"/>
      <c r="M71" s="156"/>
      <c r="N71" s="240"/>
      <c r="O71" s="179"/>
      <c r="P71" s="179"/>
      <c r="Q71" s="154"/>
      <c r="R71" s="154"/>
      <c r="S71" s="154"/>
      <c r="T71" s="154"/>
      <c r="U71" s="154"/>
      <c r="V71" s="154"/>
      <c r="W71" s="154"/>
      <c r="X71" s="154"/>
      <c r="Y71" s="154"/>
      <c r="AA71" s="275"/>
      <c r="AB71" s="276">
        <f t="shared" ref="AB71:AM71" si="90">SUM(AB65:AB70)</f>
        <v>0</v>
      </c>
      <c r="AC71" s="276">
        <f t="shared" si="90"/>
        <v>0</v>
      </c>
      <c r="AD71" s="276">
        <f t="shared" si="90"/>
        <v>0</v>
      </c>
      <c r="AE71" s="276">
        <f t="shared" si="90"/>
        <v>0</v>
      </c>
      <c r="AF71" s="277">
        <f t="shared" si="90"/>
        <v>0</v>
      </c>
      <c r="AG71" s="277">
        <f t="shared" si="90"/>
        <v>0</v>
      </c>
      <c r="AH71" s="277">
        <f t="shared" si="90"/>
        <v>0</v>
      </c>
      <c r="AI71" s="277">
        <f t="shared" si="90"/>
        <v>0</v>
      </c>
      <c r="AJ71" s="277">
        <f t="shared" si="90"/>
        <v>0</v>
      </c>
      <c r="AK71" s="277">
        <f t="shared" si="90"/>
        <v>0</v>
      </c>
      <c r="AL71" s="277">
        <f t="shared" si="90"/>
        <v>0</v>
      </c>
      <c r="AM71" s="277">
        <f t="shared" si="90"/>
        <v>0</v>
      </c>
      <c r="AN71" s="215"/>
      <c r="AO71" s="275"/>
      <c r="AP71" s="275"/>
      <c r="AQ71" s="275"/>
      <c r="AR71" s="275"/>
      <c r="AS71" s="275"/>
      <c r="AT71" s="275"/>
      <c r="AU71" s="275"/>
      <c r="AV71" s="278" t="s">
        <v>70</v>
      </c>
      <c r="AW71" s="275"/>
      <c r="AX71" s="279"/>
      <c r="AY71" s="275"/>
      <c r="AZ71" s="275"/>
      <c r="BA71" s="275"/>
      <c r="BB71" s="275"/>
      <c r="BC71" s="215"/>
      <c r="BD71" s="215"/>
      <c r="BE71" s="215"/>
      <c r="BF71" s="215"/>
      <c r="BG71" s="215"/>
      <c r="BH71" s="275"/>
      <c r="BI71" s="215"/>
      <c r="BJ71" s="275"/>
      <c r="BK71" s="275"/>
      <c r="BL71" s="275"/>
      <c r="BM71" s="215"/>
      <c r="BN71" s="167"/>
      <c r="BO71" s="167"/>
      <c r="BP71" s="258"/>
      <c r="BQ71" s="258"/>
      <c r="BR71" s="258"/>
      <c r="BS71" s="258"/>
      <c r="BT71" s="258"/>
      <c r="BU71" s="258"/>
      <c r="BV71" s="258"/>
      <c r="BW71" s="258"/>
      <c r="BX71" s="167"/>
      <c r="BY71" s="167"/>
      <c r="BZ71" s="167"/>
      <c r="CA71" s="167"/>
      <c r="CB71" s="167"/>
      <c r="CC71" s="167"/>
      <c r="CD71" s="167"/>
    </row>
    <row r="72" spans="1:82 16362:16384" ht="13.5" hidden="1" customHeight="1" x14ac:dyDescent="0.2">
      <c r="A72" s="233"/>
      <c r="B72" s="234"/>
      <c r="C72" s="13"/>
      <c r="D72" s="235"/>
      <c r="E72" s="235"/>
      <c r="F72" s="15"/>
      <c r="G72" s="156"/>
      <c r="H72" s="25"/>
      <c r="I72" s="236"/>
      <c r="J72" s="237"/>
      <c r="K72" s="238"/>
      <c r="L72" s="239"/>
      <c r="M72" s="156"/>
      <c r="N72" s="240"/>
      <c r="O72" s="179"/>
      <c r="P72" s="179"/>
      <c r="Q72" s="154"/>
      <c r="R72" s="154"/>
      <c r="S72" s="154"/>
      <c r="T72" s="154"/>
      <c r="U72" s="154"/>
      <c r="V72" s="154"/>
      <c r="W72" s="154"/>
      <c r="X72" s="154"/>
      <c r="Y72" s="154"/>
      <c r="AA72" s="275"/>
      <c r="AB72" s="277"/>
      <c r="AC72" s="277"/>
      <c r="AD72" s="277"/>
      <c r="AE72" s="277"/>
      <c r="AF72" s="277"/>
      <c r="AG72" s="277"/>
      <c r="AH72" s="277"/>
      <c r="AI72" s="277"/>
      <c r="AJ72" s="277"/>
      <c r="AK72" s="277"/>
      <c r="AL72" s="277"/>
      <c r="AM72" s="277"/>
      <c r="AN72" s="215"/>
      <c r="AO72" s="275"/>
      <c r="AP72" s="275"/>
      <c r="AQ72" s="275"/>
      <c r="AR72" s="275"/>
      <c r="AS72" s="275"/>
      <c r="AT72" s="275"/>
      <c r="AU72" s="275"/>
      <c r="AV72" s="280"/>
      <c r="AW72" s="275"/>
      <c r="AX72" s="279"/>
      <c r="AY72" s="275"/>
      <c r="AZ72" s="275"/>
      <c r="BA72" s="275"/>
      <c r="BB72" s="275"/>
      <c r="BC72" s="215"/>
      <c r="BD72" s="215"/>
      <c r="BE72" s="215"/>
      <c r="BF72" s="215"/>
      <c r="BG72" s="215"/>
      <c r="BH72" s="275"/>
      <c r="BI72" s="215"/>
      <c r="BJ72" s="275"/>
      <c r="BK72" s="275"/>
      <c r="BL72" s="275"/>
      <c r="BM72" s="215"/>
      <c r="BN72" s="167"/>
      <c r="BO72" s="167"/>
      <c r="BP72" s="258"/>
      <c r="BQ72" s="258"/>
      <c r="BR72" s="258"/>
      <c r="BS72" s="258"/>
      <c r="BT72" s="258"/>
      <c r="BU72" s="258"/>
      <c r="BV72" s="258"/>
      <c r="BW72" s="258"/>
      <c r="BX72" s="167"/>
      <c r="BY72" s="167"/>
      <c r="BZ72" s="167"/>
      <c r="CA72" s="167"/>
      <c r="CB72" s="167"/>
      <c r="CC72" s="167"/>
      <c r="CD72" s="167"/>
    </row>
    <row r="73" spans="1:82 16362:16384" ht="65.099999999999994" customHeight="1" thickBot="1" x14ac:dyDescent="0.25">
      <c r="A73" s="180" t="s">
        <v>29</v>
      </c>
      <c r="B73" s="181" t="s">
        <v>30</v>
      </c>
      <c r="C73" s="182" t="s">
        <v>31</v>
      </c>
      <c r="D73" s="183" t="s">
        <v>32</v>
      </c>
      <c r="E73" s="183" t="s">
        <v>33</v>
      </c>
      <c r="F73" s="184" t="s">
        <v>34</v>
      </c>
      <c r="G73" s="185" t="s">
        <v>35</v>
      </c>
      <c r="H73" s="186" t="s">
        <v>36</v>
      </c>
      <c r="I73" s="187" t="s">
        <v>37</v>
      </c>
      <c r="J73" s="188" t="s">
        <v>38</v>
      </c>
      <c r="K73" s="185" t="s">
        <v>39</v>
      </c>
      <c r="L73" s="189" t="s">
        <v>40</v>
      </c>
      <c r="M73" s="187" t="s">
        <v>41</v>
      </c>
      <c r="N73" s="181" t="s">
        <v>42</v>
      </c>
      <c r="O73" s="179"/>
      <c r="P73" s="179"/>
      <c r="Q73" s="154"/>
      <c r="R73" s="154"/>
      <c r="S73" s="154"/>
      <c r="T73" s="154"/>
      <c r="U73" s="154"/>
      <c r="V73" s="154"/>
      <c r="W73" s="154"/>
      <c r="X73" s="154"/>
      <c r="Y73" s="154"/>
      <c r="AA73" s="281" t="s">
        <v>52</v>
      </c>
      <c r="AB73" s="282" t="str">
        <f>C74</f>
        <v>Saudi-Arabien</v>
      </c>
      <c r="AC73" s="282" t="str">
        <f>F74</f>
        <v>Uruguay</v>
      </c>
      <c r="AD73" s="282" t="str">
        <f>C75</f>
        <v>Spanien</v>
      </c>
      <c r="AE73" s="283" t="str">
        <f>F75</f>
        <v>Kap Verde</v>
      </c>
      <c r="AF73" s="284" t="str">
        <f t="shared" ref="AF73:AM73" si="91">AB73</f>
        <v>Saudi-Arabien</v>
      </c>
      <c r="AG73" s="284" t="str">
        <f t="shared" si="91"/>
        <v>Uruguay</v>
      </c>
      <c r="AH73" s="284" t="str">
        <f t="shared" si="91"/>
        <v>Spanien</v>
      </c>
      <c r="AI73" s="284" t="str">
        <f t="shared" si="91"/>
        <v>Kap Verde</v>
      </c>
      <c r="AJ73" s="284" t="str">
        <f t="shared" si="91"/>
        <v>Saudi-Arabien</v>
      </c>
      <c r="AK73" s="284" t="str">
        <f t="shared" si="91"/>
        <v>Uruguay</v>
      </c>
      <c r="AL73" s="284" t="str">
        <f t="shared" si="91"/>
        <v>Spanien</v>
      </c>
      <c r="AM73" s="284" t="str">
        <f t="shared" si="91"/>
        <v>Kap Verde</v>
      </c>
      <c r="AN73" s="215"/>
      <c r="AO73" s="284" t="s">
        <v>53</v>
      </c>
      <c r="AP73" s="275"/>
      <c r="AQ73" s="275"/>
      <c r="AR73" s="275"/>
      <c r="AS73" s="208"/>
      <c r="AT73" s="275"/>
      <c r="AU73" s="275"/>
      <c r="AV73" s="215"/>
      <c r="AW73" s="285" t="s">
        <v>54</v>
      </c>
      <c r="AX73" s="279"/>
      <c r="AY73" s="275"/>
      <c r="AZ73" s="275"/>
      <c r="BA73" s="275"/>
      <c r="BB73" s="275"/>
      <c r="BC73" s="215" t="str">
        <f>AX74</f>
        <v>Saudi-Arabien</v>
      </c>
      <c r="BD73" s="215" t="str">
        <f>AX75</f>
        <v>Uruguay</v>
      </c>
      <c r="BE73" s="215" t="str">
        <f>AX76</f>
        <v>Spanien</v>
      </c>
      <c r="BF73" s="215" t="str">
        <f>AX77</f>
        <v>Kap Verde</v>
      </c>
      <c r="BG73" s="215"/>
      <c r="BH73" s="285" t="s">
        <v>54</v>
      </c>
      <c r="BI73" s="215"/>
      <c r="BJ73" s="275"/>
      <c r="BK73" s="275"/>
      <c r="BL73" s="275"/>
      <c r="BM73" s="215"/>
      <c r="BN73" s="167"/>
      <c r="BO73" s="167"/>
      <c r="BP73" s="258"/>
      <c r="BQ73" s="258"/>
      <c r="BR73" s="258"/>
      <c r="BS73" s="258"/>
      <c r="BT73" s="258"/>
      <c r="BU73" s="258"/>
      <c r="BV73" s="258"/>
      <c r="BW73" s="258"/>
      <c r="BX73" s="167"/>
      <c r="BY73" s="167"/>
      <c r="BZ73" s="167"/>
      <c r="CA73" s="167"/>
      <c r="CB73" s="167"/>
      <c r="CC73" s="167"/>
      <c r="CD73" s="167"/>
    </row>
    <row r="74" spans="1:82 16362:16384" ht="13.5" customHeight="1" thickBot="1" x14ac:dyDescent="0.25">
      <c r="A74" s="416">
        <v>13</v>
      </c>
      <c r="B74" s="417" t="s">
        <v>126</v>
      </c>
      <c r="C74" s="42" t="s">
        <v>127</v>
      </c>
      <c r="D74" s="43"/>
      <c r="E74" s="43"/>
      <c r="F74" s="44" t="s">
        <v>128</v>
      </c>
      <c r="G74" s="418" t="s">
        <v>94</v>
      </c>
      <c r="H74" s="45">
        <v>46188</v>
      </c>
      <c r="I74" s="419">
        <v>0.999305555555556</v>
      </c>
      <c r="J74" s="420">
        <f t="shared" ref="J74:J79" si="92">WEEKDAY(H74)</f>
        <v>2</v>
      </c>
      <c r="K74" s="421" t="str">
        <f t="shared" ref="K74:K79" si="93">IF(N74="n","NEIN",IF(D74&gt;E74,C74,IF(E74&gt;D74,F74,"REMIS")))</f>
        <v>NEIN</v>
      </c>
      <c r="L74" s="422" t="str">
        <f t="shared" ref="L74:L79" si="94">IF(N74="n","Nein",D74-E74)</f>
        <v>Nein</v>
      </c>
      <c r="M74" s="418" t="str">
        <f t="shared" ref="M74:M79" si="95">IF(N74="n","Nein",TEXT(D74,"TT")&amp;TEXT(E74,"TT"))</f>
        <v>Nein</v>
      </c>
      <c r="N74" s="423" t="str">
        <f t="shared" ref="N74:N79" si="96">IF(ISBLANK(E74),"n","j")</f>
        <v>n</v>
      </c>
      <c r="O74" s="179"/>
      <c r="P74" s="179"/>
      <c r="Q74" s="207"/>
      <c r="R74" s="207"/>
      <c r="S74" s="207"/>
      <c r="T74" s="207">
        <v>2</v>
      </c>
      <c r="U74" s="207">
        <v>1</v>
      </c>
      <c r="V74" s="207">
        <v>1</v>
      </c>
      <c r="W74" s="207">
        <f t="shared" ref="W74:W79" si="97">(SUM(Q74))/2</f>
        <v>0</v>
      </c>
      <c r="X74" s="207">
        <f t="shared" ref="X74:X79" si="98">IF(S74=1,0,R74)</f>
        <v>0</v>
      </c>
      <c r="Y74" s="207">
        <f t="shared" ref="Y74:Y79" si="99">IF(S74=0,0,IF(S74=2,1,IF(S74=1,1,0)))</f>
        <v>0</v>
      </c>
      <c r="Z74" s="164"/>
      <c r="AA74" s="208">
        <f t="shared" ref="AA74:AA79" si="100">IF(D74-E74&gt;0,1,IF(E74=D74,0,-1))</f>
        <v>0</v>
      </c>
      <c r="AB74" s="209">
        <f>IF($D74="",0,IF($D74&gt;$E74,3,IF($D74=E74,1,0)))</f>
        <v>0</v>
      </c>
      <c r="AC74" s="209">
        <f>IF($E74="",0,IF($D74&gt;$E74,0,IF($D74=E74,1,3)))</f>
        <v>0</v>
      </c>
      <c r="AD74" s="210"/>
      <c r="AE74" s="294"/>
      <c r="AF74" s="211">
        <f>D74</f>
        <v>0</v>
      </c>
      <c r="AG74" s="211">
        <f>E74</f>
        <v>0</v>
      </c>
      <c r="AH74" s="212"/>
      <c r="AI74" s="212"/>
      <c r="AJ74" s="213">
        <f>E74</f>
        <v>0</v>
      </c>
      <c r="AK74" s="213">
        <f>D74</f>
        <v>0</v>
      </c>
      <c r="AL74" s="214"/>
      <c r="AM74" s="214"/>
      <c r="AN74" s="215"/>
      <c r="AO74" s="216">
        <f>AB80</f>
        <v>0</v>
      </c>
      <c r="AP74" s="211">
        <f>AF80</f>
        <v>0</v>
      </c>
      <c r="AQ74" s="213">
        <f>AJ80</f>
        <v>0</v>
      </c>
      <c r="AR74" s="217">
        <f>AP74-AQ74</f>
        <v>0</v>
      </c>
      <c r="AS74" s="218">
        <f>IF(AO74&gt;AO75,-1,0)</f>
        <v>0</v>
      </c>
      <c r="AT74" s="218">
        <f>IF(AO74&gt;AO76,-1,0)</f>
        <v>0</v>
      </c>
      <c r="AU74" s="218">
        <f>IF(AO74&gt;AO77,-1,0)</f>
        <v>0</v>
      </c>
      <c r="AV74" s="219">
        <f>1000000-(AY74*100000+BB74*10000+AZ74*1000)</f>
        <v>1000000</v>
      </c>
      <c r="AW74" s="220">
        <f>RANK(AV74,AV74:AV77,1)</f>
        <v>1</v>
      </c>
      <c r="AX74" s="221" t="str">
        <f>C74</f>
        <v>Saudi-Arabien</v>
      </c>
      <c r="AY74" s="222">
        <f t="shared" ref="AY74:BA77" si="101">AO74</f>
        <v>0</v>
      </c>
      <c r="AZ74" s="222">
        <f t="shared" si="101"/>
        <v>0</v>
      </c>
      <c r="BA74" s="222">
        <f t="shared" si="101"/>
        <v>0</v>
      </c>
      <c r="BB74" s="222">
        <f>AZ74-BA74</f>
        <v>0</v>
      </c>
      <c r="BC74" s="223"/>
      <c r="BD74" s="219">
        <f>IF(AV75&lt;&gt;AV74,AV75-2000,IF(BD73=K74,AV75-1000,AV75))</f>
        <v>1000000</v>
      </c>
      <c r="BE74" s="219">
        <f>IF(AV76&lt;&gt;AV74,AV76-2000,IF(BE73=K77,AV76-1000,AV76))</f>
        <v>1000000</v>
      </c>
      <c r="BF74" s="219">
        <f>IF(AV77&lt;&gt;AV74,AV77-2000,IF(BF73=K78,AV77-1000,AV77))</f>
        <v>1000000</v>
      </c>
      <c r="BG74" s="224">
        <f>BC78</f>
        <v>3000000</v>
      </c>
      <c r="BH74" s="225">
        <f>RANK(BG74,BG74:BG77,1)</f>
        <v>1</v>
      </c>
      <c r="BI74" s="167" t="str">
        <f t="shared" ref="BI74:BL77" si="102">AX74</f>
        <v>Saudi-Arabien</v>
      </c>
      <c r="BJ74" s="226">
        <f t="shared" si="102"/>
        <v>0</v>
      </c>
      <c r="BK74" s="226">
        <f t="shared" si="102"/>
        <v>0</v>
      </c>
      <c r="BL74" s="226">
        <f t="shared" si="102"/>
        <v>0</v>
      </c>
      <c r="BM74" s="227"/>
      <c r="BN74" s="228"/>
      <c r="BO74" s="167"/>
      <c r="BP74" s="424">
        <v>1</v>
      </c>
      <c r="BQ74" s="425" t="str">
        <f>IFERROR(VLOOKUP(1,BH74:BI77,2,FALSE()),"")</f>
        <v>Saudi-Arabien</v>
      </c>
      <c r="BR74" s="426"/>
      <c r="BS74" s="424">
        <f>IFERROR(VLOOKUP(1,BH74:BL77,3,FALSE()),"")</f>
        <v>0</v>
      </c>
      <c r="BT74" s="427">
        <f>IFERROR(VLOOKUP(1,BH74:BL77,4,FALSE()),"")</f>
        <v>0</v>
      </c>
      <c r="BU74" s="225" t="s">
        <v>59</v>
      </c>
      <c r="BV74" s="427">
        <f>IFERROR(VLOOKUP(1,BH74:BL77,5,FALSE()),"")</f>
        <v>0</v>
      </c>
      <c r="BW74" s="427" t="s">
        <v>129</v>
      </c>
      <c r="BX74" s="167"/>
      <c r="BY74" s="167"/>
      <c r="BZ74" s="167"/>
      <c r="CA74" s="167"/>
      <c r="CB74" s="167"/>
      <c r="CC74" s="167"/>
      <c r="CD74" s="167"/>
      <c r="XEH74" s="164"/>
      <c r="XEI74" s="164"/>
      <c r="XEJ74" s="164"/>
      <c r="XEK74" s="164"/>
      <c r="XEL74" s="164"/>
      <c r="XEM74" s="164"/>
      <c r="XEN74" s="164"/>
      <c r="XEO74" s="164"/>
      <c r="XEP74" s="164"/>
      <c r="XEQ74" s="164"/>
      <c r="XER74" s="164"/>
      <c r="XES74" s="164"/>
      <c r="XET74" s="164"/>
      <c r="XEU74" s="164"/>
      <c r="XEV74" s="164"/>
      <c r="XEW74" s="164"/>
      <c r="XEX74" s="164"/>
      <c r="XEY74" s="164"/>
      <c r="XEZ74" s="164"/>
      <c r="XFA74" s="164"/>
      <c r="XFB74" s="164"/>
      <c r="XFC74" s="164"/>
      <c r="XFD74" s="164"/>
    </row>
    <row r="75" spans="1:82 16362:16384" ht="13.5" customHeight="1" x14ac:dyDescent="0.2">
      <c r="A75" s="233">
        <v>14</v>
      </c>
      <c r="B75" s="234" t="s">
        <v>126</v>
      </c>
      <c r="C75" s="13" t="s">
        <v>130</v>
      </c>
      <c r="D75" s="14"/>
      <c r="E75" s="14"/>
      <c r="F75" s="15" t="s">
        <v>131</v>
      </c>
      <c r="G75" s="156" t="s">
        <v>65</v>
      </c>
      <c r="H75" s="16">
        <v>46188</v>
      </c>
      <c r="I75" s="236">
        <v>0.75</v>
      </c>
      <c r="J75" s="237">
        <f t="shared" si="92"/>
        <v>2</v>
      </c>
      <c r="K75" s="238" t="str">
        <f t="shared" si="93"/>
        <v>NEIN</v>
      </c>
      <c r="L75" s="239" t="str">
        <f t="shared" si="94"/>
        <v>Nein</v>
      </c>
      <c r="M75" s="156" t="str">
        <f t="shared" si="95"/>
        <v>Nein</v>
      </c>
      <c r="N75" s="240" t="str">
        <f t="shared" si="96"/>
        <v>n</v>
      </c>
      <c r="O75" s="179"/>
      <c r="P75" s="179"/>
      <c r="Q75" s="207"/>
      <c r="R75" s="207"/>
      <c r="S75" s="207"/>
      <c r="T75" s="207">
        <v>2</v>
      </c>
      <c r="U75" s="207">
        <v>1</v>
      </c>
      <c r="V75" s="207">
        <v>1</v>
      </c>
      <c r="W75" s="207">
        <f t="shared" si="97"/>
        <v>0</v>
      </c>
      <c r="X75" s="207">
        <f t="shared" si="98"/>
        <v>0</v>
      </c>
      <c r="Y75" s="207">
        <f t="shared" si="99"/>
        <v>0</v>
      </c>
      <c r="Z75" s="164"/>
      <c r="AA75" s="208">
        <f t="shared" si="100"/>
        <v>0</v>
      </c>
      <c r="AB75" s="210"/>
      <c r="AC75" s="210"/>
      <c r="AD75" s="209">
        <f>IF($E75="",0,IF($D75&gt;$E75,3,IF($D75=E75,1,0)))</f>
        <v>0</v>
      </c>
      <c r="AE75" s="299">
        <f>IF($E75="",0,IF($D75&gt;$E75,0,IF($D75=E75,1,3)))</f>
        <v>0</v>
      </c>
      <c r="AF75" s="212"/>
      <c r="AG75" s="212"/>
      <c r="AH75" s="211">
        <f>D75</f>
        <v>0</v>
      </c>
      <c r="AI75" s="211">
        <f>E75</f>
        <v>0</v>
      </c>
      <c r="AJ75" s="214"/>
      <c r="AK75" s="214"/>
      <c r="AL75" s="213">
        <f>E75</f>
        <v>0</v>
      </c>
      <c r="AM75" s="213">
        <f>D75</f>
        <v>0</v>
      </c>
      <c r="AN75" s="215"/>
      <c r="AO75" s="241">
        <f>AC80</f>
        <v>0</v>
      </c>
      <c r="AP75" s="242">
        <f>AG80</f>
        <v>0</v>
      </c>
      <c r="AQ75" s="243">
        <f>AK80</f>
        <v>0</v>
      </c>
      <c r="AR75" s="244">
        <f>AP75-AQ75</f>
        <v>0</v>
      </c>
      <c r="AS75" s="245">
        <f>IF(AO75&gt;AO74,-1,0)</f>
        <v>0</v>
      </c>
      <c r="AT75" s="218">
        <f>IF(AO75&gt;AO76,-1,0)</f>
        <v>0</v>
      </c>
      <c r="AU75" s="245">
        <f>IF(AO75&gt;AO77,-1,0)</f>
        <v>0</v>
      </c>
      <c r="AV75" s="219">
        <f>1000000-(AY75*100000+BB75*10000+AZ75*1000)</f>
        <v>1000000</v>
      </c>
      <c r="AW75" s="246">
        <f>RANK(AV75,AV74:AV77,1)</f>
        <v>1</v>
      </c>
      <c r="AX75" s="247" t="str">
        <f>F74</f>
        <v>Uruguay</v>
      </c>
      <c r="AY75" s="222">
        <f t="shared" si="101"/>
        <v>0</v>
      </c>
      <c r="AZ75" s="248">
        <f t="shared" si="101"/>
        <v>0</v>
      </c>
      <c r="BA75" s="248">
        <f t="shared" si="101"/>
        <v>0</v>
      </c>
      <c r="BB75" s="222">
        <f>AZ75-BA75</f>
        <v>0</v>
      </c>
      <c r="BC75" s="219">
        <f>IF(AV74&lt;&gt;AV75,AV74-2000,IF(BC73=K74,AV74-1000,AV74))</f>
        <v>1000000</v>
      </c>
      <c r="BD75" s="223"/>
      <c r="BE75" s="219">
        <f>IF(AV75&lt;&gt;AV76,AV76-2000,IF(BE73=K79,AV76-1000,AV76))</f>
        <v>1000000</v>
      </c>
      <c r="BF75" s="219">
        <f>IF(AV77&lt;&gt;AV75,AV77-2000,IF(BF73=K76,AV77-1000,AV77))</f>
        <v>1000000</v>
      </c>
      <c r="BG75" s="249">
        <f>BD78</f>
        <v>3000000</v>
      </c>
      <c r="BH75" s="225">
        <f>RANK(BG75,BG74:BG77,1)</f>
        <v>1</v>
      </c>
      <c r="BI75" s="167" t="str">
        <f t="shared" si="102"/>
        <v>Uruguay</v>
      </c>
      <c r="BJ75" s="226">
        <f t="shared" si="102"/>
        <v>0</v>
      </c>
      <c r="BK75" s="226">
        <f t="shared" si="102"/>
        <v>0</v>
      </c>
      <c r="BL75" s="226">
        <f t="shared" si="102"/>
        <v>0</v>
      </c>
      <c r="BM75" s="215"/>
      <c r="BN75" s="167"/>
      <c r="BO75" s="167"/>
      <c r="BP75" s="424">
        <v>2</v>
      </c>
      <c r="BQ75" s="425" t="str">
        <f>IFERROR(VLOOKUP(2,BH74:BI77,2,FALSE()),"")</f>
        <v/>
      </c>
      <c r="BR75" s="426"/>
      <c r="BS75" s="424" t="str">
        <f>IFERROR(VLOOKUP(2,BH74:BL77,3,FALSE()),"")</f>
        <v/>
      </c>
      <c r="BT75" s="427" t="str">
        <f>IFERROR(VLOOKUP(2,BH74:BL77,4,FALSE()),"")</f>
        <v/>
      </c>
      <c r="BU75" s="225" t="s">
        <v>59</v>
      </c>
      <c r="BV75" s="427" t="str">
        <f>IFERROR(VLOOKUP(2,BH74:BL77,5,FALSE()),"")</f>
        <v/>
      </c>
      <c r="BW75" s="427" t="s">
        <v>132</v>
      </c>
      <c r="BX75" s="167"/>
      <c r="BY75" s="167"/>
      <c r="BZ75" s="167"/>
      <c r="CA75" s="167"/>
      <c r="CB75" s="167"/>
      <c r="CC75" s="167"/>
      <c r="CD75" s="167"/>
      <c r="XEH75" s="164"/>
      <c r="XEI75" s="164"/>
      <c r="XEJ75" s="164"/>
      <c r="XEK75" s="164"/>
      <c r="XEL75" s="164"/>
      <c r="XEM75" s="164"/>
      <c r="XEN75" s="164"/>
      <c r="XEO75" s="164"/>
      <c r="XEP75" s="164"/>
      <c r="XEQ75" s="164"/>
      <c r="XER75" s="164"/>
      <c r="XES75" s="164"/>
      <c r="XET75" s="164"/>
      <c r="XEU75" s="164"/>
      <c r="XEV75" s="164"/>
      <c r="XEW75" s="164"/>
      <c r="XEX75" s="164"/>
      <c r="XEY75" s="164"/>
      <c r="XEZ75" s="164"/>
      <c r="XFA75" s="164"/>
      <c r="XFB75" s="164"/>
      <c r="XFC75" s="164"/>
      <c r="XFD75" s="164"/>
    </row>
    <row r="76" spans="1:82 16362:16384" ht="13.5" customHeight="1" x14ac:dyDescent="0.2">
      <c r="A76" s="428">
        <v>37</v>
      </c>
      <c r="B76" s="429" t="s">
        <v>126</v>
      </c>
      <c r="C76" s="46" t="str">
        <f>F74</f>
        <v>Uruguay</v>
      </c>
      <c r="D76" s="47"/>
      <c r="E76" s="47"/>
      <c r="F76" s="48" t="str">
        <f>F75</f>
        <v>Kap Verde</v>
      </c>
      <c r="G76" s="430" t="s">
        <v>94</v>
      </c>
      <c r="H76" s="49">
        <v>46194</v>
      </c>
      <c r="I76" s="431">
        <v>0.999305555555556</v>
      </c>
      <c r="J76" s="432">
        <f t="shared" si="92"/>
        <v>1</v>
      </c>
      <c r="K76" s="433" t="str">
        <f t="shared" si="93"/>
        <v>NEIN</v>
      </c>
      <c r="L76" s="434" t="str">
        <f t="shared" si="94"/>
        <v>Nein</v>
      </c>
      <c r="M76" s="430" t="str">
        <f t="shared" si="95"/>
        <v>Nein</v>
      </c>
      <c r="N76" s="435" t="str">
        <f t="shared" si="96"/>
        <v>n</v>
      </c>
      <c r="O76" s="179"/>
      <c r="P76" s="179"/>
      <c r="Q76" s="207"/>
      <c r="R76" s="207"/>
      <c r="S76" s="207"/>
      <c r="T76" s="207">
        <v>2</v>
      </c>
      <c r="U76" s="207">
        <v>1</v>
      </c>
      <c r="V76" s="207">
        <v>1</v>
      </c>
      <c r="W76" s="207">
        <f t="shared" si="97"/>
        <v>0</v>
      </c>
      <c r="X76" s="207">
        <f t="shared" si="98"/>
        <v>0</v>
      </c>
      <c r="Y76" s="207">
        <f t="shared" si="99"/>
        <v>0</v>
      </c>
      <c r="AA76" s="208">
        <f t="shared" si="100"/>
        <v>0</v>
      </c>
      <c r="AB76" s="210"/>
      <c r="AC76" s="209">
        <f>IF($E76="",0,IF($E76&gt;$D76,0,IF($D76=E76,1,3)))</f>
        <v>0</v>
      </c>
      <c r="AD76" s="210"/>
      <c r="AE76" s="299">
        <f>IF($E76="",0,IF($E76&gt;$D76,3,IF($D76=E76,1,0)))</f>
        <v>0</v>
      </c>
      <c r="AF76" s="212"/>
      <c r="AG76" s="211">
        <f>D76</f>
        <v>0</v>
      </c>
      <c r="AH76" s="212"/>
      <c r="AI76" s="211">
        <f>E76</f>
        <v>0</v>
      </c>
      <c r="AJ76" s="214"/>
      <c r="AK76" s="213">
        <f>E76</f>
        <v>0</v>
      </c>
      <c r="AL76" s="214"/>
      <c r="AM76" s="213">
        <f>D76</f>
        <v>0</v>
      </c>
      <c r="AN76" s="215"/>
      <c r="AO76" s="241">
        <f>AD80</f>
        <v>0</v>
      </c>
      <c r="AP76" s="242">
        <f>AH80</f>
        <v>0</v>
      </c>
      <c r="AQ76" s="243">
        <f>AL80</f>
        <v>0</v>
      </c>
      <c r="AR76" s="244">
        <f>AP76-AQ76</f>
        <v>0</v>
      </c>
      <c r="AS76" s="245">
        <f>IF(AO76&gt;AO74,-1,0)</f>
        <v>0</v>
      </c>
      <c r="AT76" s="218">
        <f>IF(AO76&gt;AO75,-1,0)</f>
        <v>0</v>
      </c>
      <c r="AU76" s="245">
        <f>IF(AO76&gt;AO77,-1,0)</f>
        <v>0</v>
      </c>
      <c r="AV76" s="219">
        <f>1000000-(AY76*100000+BB76*10000+AZ76*1000)</f>
        <v>1000000</v>
      </c>
      <c r="AW76" s="246">
        <f>RANK(AV76,AV74:AV77,1)</f>
        <v>1</v>
      </c>
      <c r="AX76" s="247" t="str">
        <f>C75</f>
        <v>Spanien</v>
      </c>
      <c r="AY76" s="222">
        <f t="shared" si="101"/>
        <v>0</v>
      </c>
      <c r="AZ76" s="248">
        <f t="shared" si="101"/>
        <v>0</v>
      </c>
      <c r="BA76" s="248">
        <f t="shared" si="101"/>
        <v>0</v>
      </c>
      <c r="BB76" s="222">
        <f>AZ76-BA76</f>
        <v>0</v>
      </c>
      <c r="BC76" s="219">
        <f>IF(AV74&lt;&gt;AV76,AV74-2000,IF(BC73=K77,AV74-1000,AV74))</f>
        <v>1000000</v>
      </c>
      <c r="BD76" s="219">
        <f>IF(AV75&lt;&gt;AV76,AV75-2000,IF(BD73=K79,AV75-1000,AV75))</f>
        <v>1000000</v>
      </c>
      <c r="BE76" s="223"/>
      <c r="BF76" s="219">
        <f>IF(AV77&lt;&gt;AV76,AV77-2000,IF(BF73=K75,AV77-1000,AV77))</f>
        <v>1000000</v>
      </c>
      <c r="BG76" s="249">
        <f>BE78</f>
        <v>3000000</v>
      </c>
      <c r="BH76" s="225">
        <f>RANK(BG76,BG74:BG77,1)</f>
        <v>1</v>
      </c>
      <c r="BI76" s="167" t="str">
        <f t="shared" si="102"/>
        <v>Spanien</v>
      </c>
      <c r="BJ76" s="226">
        <f t="shared" si="102"/>
        <v>0</v>
      </c>
      <c r="BK76" s="226">
        <f t="shared" si="102"/>
        <v>0</v>
      </c>
      <c r="BL76" s="226">
        <f t="shared" si="102"/>
        <v>0</v>
      </c>
      <c r="BM76" s="215"/>
      <c r="BN76" s="167"/>
      <c r="BO76" s="167"/>
      <c r="BP76" s="704">
        <v>3</v>
      </c>
      <c r="BQ76" s="705" t="str">
        <f>IFERROR(VLOOKUP(3,BH74:BI77,2,FALSE()),"")</f>
        <v/>
      </c>
      <c r="BR76" s="706"/>
      <c r="BS76" s="707" t="str">
        <f>IFERROR(VLOOKUP(3,BH74:BL77,3,FALSE()),"")</f>
        <v/>
      </c>
      <c r="BT76" s="707" t="str">
        <f>IFERROR(VLOOKUP(3,BH74:BL77,4,FALSE()),"")</f>
        <v/>
      </c>
      <c r="BU76" s="708" t="s">
        <v>59</v>
      </c>
      <c r="BV76" s="707" t="str">
        <f>IFERROR(VLOOKUP(3,BH74:BL77,5,FALSE()),"")</f>
        <v/>
      </c>
      <c r="BW76" s="258"/>
      <c r="BX76" s="167"/>
      <c r="BY76" s="167"/>
      <c r="BZ76" s="167"/>
      <c r="CA76" s="167"/>
      <c r="CB76" s="167"/>
      <c r="CC76" s="167"/>
      <c r="CD76" s="167"/>
    </row>
    <row r="77" spans="1:82 16362:16384" ht="13.5" customHeight="1" x14ac:dyDescent="0.2">
      <c r="A77" s="233">
        <v>38</v>
      </c>
      <c r="B77" s="234" t="s">
        <v>126</v>
      </c>
      <c r="C77" s="13" t="str">
        <f>C75</f>
        <v>Spanien</v>
      </c>
      <c r="D77" s="14"/>
      <c r="E77" s="14"/>
      <c r="F77" s="15" t="str">
        <f>C74</f>
        <v>Saudi-Arabien</v>
      </c>
      <c r="G77" s="156" t="s">
        <v>65</v>
      </c>
      <c r="H77" s="16">
        <v>46194</v>
      </c>
      <c r="I77" s="236">
        <v>0.75</v>
      </c>
      <c r="J77" s="237">
        <f t="shared" si="92"/>
        <v>1</v>
      </c>
      <c r="K77" s="238" t="str">
        <f t="shared" si="93"/>
        <v>NEIN</v>
      </c>
      <c r="L77" s="239" t="str">
        <f t="shared" si="94"/>
        <v>Nein</v>
      </c>
      <c r="M77" s="156" t="str">
        <f t="shared" si="95"/>
        <v>Nein</v>
      </c>
      <c r="N77" s="240" t="str">
        <f t="shared" si="96"/>
        <v>n</v>
      </c>
      <c r="O77" s="179"/>
      <c r="P77" s="179"/>
      <c r="Q77" s="207"/>
      <c r="R77" s="207"/>
      <c r="S77" s="207"/>
      <c r="T77" s="207">
        <v>2</v>
      </c>
      <c r="U77" s="207">
        <v>1</v>
      </c>
      <c r="V77" s="207">
        <v>1</v>
      </c>
      <c r="W77" s="207">
        <f t="shared" si="97"/>
        <v>0</v>
      </c>
      <c r="X77" s="207">
        <f t="shared" si="98"/>
        <v>0</v>
      </c>
      <c r="Y77" s="207">
        <f t="shared" si="99"/>
        <v>0</v>
      </c>
      <c r="AA77" s="208">
        <f t="shared" si="100"/>
        <v>0</v>
      </c>
      <c r="AB77" s="209">
        <f>IF($E77="",0,IF($D77&gt;$E77,0,IF($D77=E77,1,3)))</f>
        <v>0</v>
      </c>
      <c r="AC77" s="210"/>
      <c r="AD77" s="209">
        <f>IF($D77="",0,IF($D77&gt;$E77,3,IF($E77=D77,1,0)))</f>
        <v>0</v>
      </c>
      <c r="AE77" s="294"/>
      <c r="AF77" s="211">
        <f>E77</f>
        <v>0</v>
      </c>
      <c r="AG77" s="212"/>
      <c r="AH77" s="211">
        <f>D77</f>
        <v>0</v>
      </c>
      <c r="AI77" s="212"/>
      <c r="AJ77" s="213">
        <f>D77</f>
        <v>0</v>
      </c>
      <c r="AK77" s="214"/>
      <c r="AL77" s="213">
        <f>E77</f>
        <v>0</v>
      </c>
      <c r="AM77" s="214"/>
      <c r="AN77" s="215"/>
      <c r="AO77" s="241">
        <f>AE80</f>
        <v>0</v>
      </c>
      <c r="AP77" s="242">
        <f>AI80</f>
        <v>0</v>
      </c>
      <c r="AQ77" s="243">
        <f>AM80</f>
        <v>0</v>
      </c>
      <c r="AR77" s="244">
        <f>AP77-AQ77</f>
        <v>0</v>
      </c>
      <c r="AS77" s="245">
        <f>IF(AO77&gt;AO74,-1,0)</f>
        <v>0</v>
      </c>
      <c r="AT77" s="218">
        <f>IF(AO77&gt;AO75,-1,0)</f>
        <v>0</v>
      </c>
      <c r="AU77" s="245">
        <f>IF(AO77&gt;AO76,-1,0)</f>
        <v>0</v>
      </c>
      <c r="AV77" s="219">
        <f>1000000-(AY77*100000+BB77*10000+AZ77*1000)</f>
        <v>1000000</v>
      </c>
      <c r="AW77" s="246">
        <f>RANK(AV77,AV74:AV77,1)</f>
        <v>1</v>
      </c>
      <c r="AX77" s="247" t="str">
        <f>F75</f>
        <v>Kap Verde</v>
      </c>
      <c r="AY77" s="222">
        <f t="shared" si="101"/>
        <v>0</v>
      </c>
      <c r="AZ77" s="248">
        <f t="shared" si="101"/>
        <v>0</v>
      </c>
      <c r="BA77" s="248">
        <f t="shared" si="101"/>
        <v>0</v>
      </c>
      <c r="BB77" s="222">
        <f>AZ77-BA77</f>
        <v>0</v>
      </c>
      <c r="BC77" s="219">
        <f>IF(AV74&lt;&gt;AV77,AV74-2000,IF(BC73=K78,AV74-1000,AV74))</f>
        <v>1000000</v>
      </c>
      <c r="BD77" s="219">
        <f>IF(AV75&lt;&gt;AV77,AV75-2000,IF(BD73=K76,AV75-1000,AV75))</f>
        <v>1000000</v>
      </c>
      <c r="BE77" s="219">
        <f>IF(AV76&lt;&gt;AV77,AV76-2000,IF(BE73=K75,AV76-1000,AV76))</f>
        <v>1000000</v>
      </c>
      <c r="BF77" s="223"/>
      <c r="BG77" s="249">
        <f>BF78</f>
        <v>3000000</v>
      </c>
      <c r="BH77" s="225">
        <f>RANK(BG77,BG74:BG77,1)</f>
        <v>1</v>
      </c>
      <c r="BI77" s="167" t="str">
        <f t="shared" si="102"/>
        <v>Kap Verde</v>
      </c>
      <c r="BJ77" s="226">
        <f t="shared" si="102"/>
        <v>0</v>
      </c>
      <c r="BK77" s="226">
        <f t="shared" si="102"/>
        <v>0</v>
      </c>
      <c r="BL77" s="226">
        <f t="shared" si="102"/>
        <v>0</v>
      </c>
      <c r="BM77" s="215"/>
      <c r="BN77" s="167"/>
      <c r="BO77" s="167"/>
      <c r="BP77" s="709">
        <v>4</v>
      </c>
      <c r="BQ77" s="710" t="str">
        <f>IFERROR(VLOOKUP(4,BH74:BI77,2,FALSE()),"")</f>
        <v/>
      </c>
      <c r="BR77" s="711"/>
      <c r="BS77" s="712" t="str">
        <f>IFERROR(VLOOKUP(4,BH74:BL77,3,FALSE()),"")</f>
        <v/>
      </c>
      <c r="BT77" s="712" t="str">
        <f>IFERROR(VLOOKUP(4,BH74:BL77,4,FALSE()),"")</f>
        <v/>
      </c>
      <c r="BU77" s="713" t="s">
        <v>59</v>
      </c>
      <c r="BV77" s="712" t="str">
        <f>IFERROR(VLOOKUP(4,BH74:BL77,5,FALSE()),"")</f>
        <v/>
      </c>
      <c r="BW77" s="258"/>
      <c r="BX77" s="167"/>
      <c r="BY77" s="167"/>
      <c r="BZ77" s="167"/>
      <c r="CA77" s="167"/>
      <c r="CB77" s="167"/>
      <c r="CC77" s="167"/>
      <c r="CD77" s="167"/>
    </row>
    <row r="78" spans="1:82 16362:16384" ht="12.75" customHeight="1" x14ac:dyDescent="0.2">
      <c r="A78" s="428">
        <v>65</v>
      </c>
      <c r="B78" s="429" t="s">
        <v>126</v>
      </c>
      <c r="C78" s="46" t="str">
        <f>F75</f>
        <v>Kap Verde</v>
      </c>
      <c r="D78" s="47"/>
      <c r="E78" s="47"/>
      <c r="F78" s="48" t="str">
        <f>C74</f>
        <v>Saudi-Arabien</v>
      </c>
      <c r="G78" s="430" t="s">
        <v>108</v>
      </c>
      <c r="H78" s="49">
        <v>46200</v>
      </c>
      <c r="I78" s="431">
        <v>8.3333333333333301E-2</v>
      </c>
      <c r="J78" s="432">
        <f t="shared" si="92"/>
        <v>7</v>
      </c>
      <c r="K78" s="433" t="str">
        <f t="shared" si="93"/>
        <v>NEIN</v>
      </c>
      <c r="L78" s="434" t="str">
        <f t="shared" si="94"/>
        <v>Nein</v>
      </c>
      <c r="M78" s="430" t="str">
        <f t="shared" si="95"/>
        <v>Nein</v>
      </c>
      <c r="N78" s="435" t="str">
        <f t="shared" si="96"/>
        <v>n</v>
      </c>
      <c r="O78" s="179"/>
      <c r="P78" s="179"/>
      <c r="Q78" s="207"/>
      <c r="R78" s="207"/>
      <c r="S78" s="207"/>
      <c r="T78" s="207">
        <v>2</v>
      </c>
      <c r="U78" s="207">
        <v>1</v>
      </c>
      <c r="V78" s="207">
        <v>1</v>
      </c>
      <c r="W78" s="207">
        <f t="shared" si="97"/>
        <v>0</v>
      </c>
      <c r="X78" s="207">
        <f t="shared" si="98"/>
        <v>0</v>
      </c>
      <c r="Y78" s="207">
        <f t="shared" si="99"/>
        <v>0</v>
      </c>
      <c r="AA78" s="208">
        <f t="shared" si="100"/>
        <v>0</v>
      </c>
      <c r="AB78" s="209">
        <f>IF($D78="",0,IF($D78&gt;$E78,0,IF($D78=E78,1,3)))</f>
        <v>0</v>
      </c>
      <c r="AC78" s="209"/>
      <c r="AD78" s="209"/>
      <c r="AE78" s="299">
        <f>IF($E78="",0,IF($D78&gt;$E78,3,IF($D78=E78,1,0)))</f>
        <v>0</v>
      </c>
      <c r="AF78" s="211">
        <f>E78</f>
        <v>0</v>
      </c>
      <c r="AG78" s="211"/>
      <c r="AH78" s="211"/>
      <c r="AI78" s="211">
        <f>D78</f>
        <v>0</v>
      </c>
      <c r="AJ78" s="213">
        <f>D78</f>
        <v>0</v>
      </c>
      <c r="AK78" s="213"/>
      <c r="AL78" s="213"/>
      <c r="AM78" s="213">
        <f>E78</f>
        <v>0</v>
      </c>
      <c r="AN78" s="215"/>
      <c r="AO78" s="226"/>
      <c r="AP78" s="226"/>
      <c r="AQ78" s="226"/>
      <c r="AR78" s="226"/>
      <c r="AS78" s="226"/>
      <c r="AT78" s="226"/>
      <c r="AU78" s="226"/>
      <c r="AV78" s="219"/>
      <c r="AW78" s="226"/>
      <c r="AX78" s="260"/>
      <c r="AY78" s="226"/>
      <c r="AZ78" s="226"/>
      <c r="BA78" s="226"/>
      <c r="BB78" s="226"/>
      <c r="BC78" s="261">
        <f>SUM(BC74:BC77)</f>
        <v>3000000</v>
      </c>
      <c r="BD78" s="262">
        <f>SUM(BD74:BD77)</f>
        <v>3000000</v>
      </c>
      <c r="BE78" s="262">
        <f>SUM(BE74:BE77)</f>
        <v>3000000</v>
      </c>
      <c r="BF78" s="262">
        <f>SUM(BF74:BF77)</f>
        <v>3000000</v>
      </c>
      <c r="BG78" s="263"/>
      <c r="BH78" s="225"/>
      <c r="BI78" s="264"/>
      <c r="BJ78" s="226"/>
      <c r="BK78" s="226"/>
      <c r="BL78" s="226"/>
      <c r="BM78" s="215"/>
      <c r="BN78" s="167"/>
      <c r="BO78" s="167"/>
      <c r="BP78" s="258"/>
      <c r="BQ78" s="258"/>
      <c r="BR78" s="258"/>
      <c r="BS78" s="258"/>
      <c r="BT78" s="258"/>
      <c r="BU78" s="258"/>
      <c r="BV78" s="258"/>
      <c r="BW78" s="258"/>
      <c r="BX78" s="167"/>
      <c r="BY78" s="167"/>
      <c r="BZ78" s="167"/>
      <c r="CA78" s="167"/>
      <c r="CB78" s="167"/>
      <c r="CC78" s="167"/>
      <c r="CD78" s="167"/>
    </row>
    <row r="79" spans="1:82 16362:16384" ht="13.5" customHeight="1" x14ac:dyDescent="0.2">
      <c r="A79" s="265">
        <v>66</v>
      </c>
      <c r="B79" s="266" t="s">
        <v>126</v>
      </c>
      <c r="C79" s="21" t="str">
        <f>F74</f>
        <v>Uruguay</v>
      </c>
      <c r="D79" s="22"/>
      <c r="E79" s="22"/>
      <c r="F79" s="23" t="str">
        <f>C75</f>
        <v>Spanien</v>
      </c>
      <c r="G79" s="267" t="s">
        <v>63</v>
      </c>
      <c r="H79" s="24">
        <v>46200</v>
      </c>
      <c r="I79" s="268">
        <v>8.3333333333333301E-2</v>
      </c>
      <c r="J79" s="269">
        <f t="shared" si="92"/>
        <v>7</v>
      </c>
      <c r="K79" s="270" t="str">
        <f t="shared" si="93"/>
        <v>NEIN</v>
      </c>
      <c r="L79" s="271" t="str">
        <f t="shared" si="94"/>
        <v>Nein</v>
      </c>
      <c r="M79" s="267" t="str">
        <f t="shared" si="95"/>
        <v>Nein</v>
      </c>
      <c r="N79" s="272" t="str">
        <f t="shared" si="96"/>
        <v>n</v>
      </c>
      <c r="O79" s="179"/>
      <c r="P79" s="179"/>
      <c r="Q79" s="207"/>
      <c r="R79" s="207"/>
      <c r="S79" s="207"/>
      <c r="T79" s="207">
        <v>2</v>
      </c>
      <c r="U79" s="207">
        <v>1</v>
      </c>
      <c r="V79" s="207">
        <v>1</v>
      </c>
      <c r="W79" s="207">
        <f t="shared" si="97"/>
        <v>0</v>
      </c>
      <c r="X79" s="207">
        <f t="shared" si="98"/>
        <v>0</v>
      </c>
      <c r="Y79" s="207">
        <f t="shared" si="99"/>
        <v>0</v>
      </c>
      <c r="AA79" s="208">
        <f t="shared" si="100"/>
        <v>0</v>
      </c>
      <c r="AB79" s="209"/>
      <c r="AC79" s="209">
        <f>IF($E79="",0,IF($D79&gt;$E79,3,IF($D79=E79,1,0)))</f>
        <v>0</v>
      </c>
      <c r="AD79" s="209">
        <f>IF($E79="",0,IF($D79&gt;$E79,0,IF($D79=E79,1,3)))</f>
        <v>0</v>
      </c>
      <c r="AE79" s="299"/>
      <c r="AF79" s="211"/>
      <c r="AG79" s="211">
        <f>D79</f>
        <v>0</v>
      </c>
      <c r="AH79" s="211">
        <f>E79</f>
        <v>0</v>
      </c>
      <c r="AI79" s="211"/>
      <c r="AJ79" s="213"/>
      <c r="AK79" s="213">
        <f>E79</f>
        <v>0</v>
      </c>
      <c r="AL79" s="213">
        <f>D79</f>
        <v>0</v>
      </c>
      <c r="AM79" s="213"/>
      <c r="AN79" s="215"/>
      <c r="AO79" s="273" t="s">
        <v>68</v>
      </c>
      <c r="AP79" s="274"/>
      <c r="AQ79" s="274"/>
      <c r="AR79" s="274"/>
      <c r="AS79" s="274"/>
      <c r="AT79" s="274"/>
      <c r="AU79" s="274"/>
      <c r="AV79" s="219" t="b">
        <f>OR(AV74=AV75,AV74=AV76,AV74=AV77,AV75=AV76,AV75=AV77,AV76=AV77)</f>
        <v>1</v>
      </c>
      <c r="AW79" s="226"/>
      <c r="AX79" s="260"/>
      <c r="AY79" s="226"/>
      <c r="AZ79" s="226"/>
      <c r="BA79" s="226"/>
      <c r="BB79" s="226"/>
      <c r="BC79" s="219" t="s">
        <v>69</v>
      </c>
      <c r="BD79" s="219"/>
      <c r="BE79" s="219"/>
      <c r="BF79" s="219"/>
      <c r="BG79" s="219" t="b">
        <f>OR(BG74=BG75,BG74=BG76,BG74=BG77,BG75=BG76,BG75=BG77,BG76=BG77)</f>
        <v>1</v>
      </c>
      <c r="BH79" s="226"/>
      <c r="BI79" s="167"/>
      <c r="BJ79" s="226"/>
      <c r="BK79" s="226"/>
      <c r="BL79" s="226"/>
      <c r="BM79" s="215"/>
      <c r="BN79" s="167"/>
      <c r="BO79" s="167"/>
      <c r="BP79" s="258"/>
      <c r="BQ79" s="258"/>
      <c r="BR79" s="258"/>
      <c r="BS79" s="258"/>
      <c r="BT79" s="258"/>
      <c r="BU79" s="258"/>
      <c r="BV79" s="258"/>
      <c r="BW79" s="258"/>
      <c r="BX79" s="167"/>
      <c r="BY79" s="167"/>
      <c r="BZ79" s="167"/>
      <c r="CA79" s="167"/>
      <c r="CB79" s="167"/>
      <c r="CC79" s="167"/>
      <c r="CD79" s="167"/>
    </row>
    <row r="80" spans="1:82 16362:16384" ht="12.75" customHeight="1" thickBot="1" x14ac:dyDescent="0.25">
      <c r="A80" s="233"/>
      <c r="B80" s="234"/>
      <c r="C80" s="13"/>
      <c r="D80" s="235"/>
      <c r="E80" s="235"/>
      <c r="F80" s="15"/>
      <c r="G80" s="156"/>
      <c r="H80" s="25"/>
      <c r="I80" s="236"/>
      <c r="J80" s="237"/>
      <c r="K80" s="238"/>
      <c r="L80" s="239"/>
      <c r="M80" s="156"/>
      <c r="N80" s="240"/>
      <c r="O80" s="179"/>
      <c r="P80" s="179"/>
      <c r="Q80" s="154"/>
      <c r="R80" s="154"/>
      <c r="S80" s="154"/>
      <c r="T80" s="154"/>
      <c r="U80" s="154"/>
      <c r="V80" s="154"/>
      <c r="W80" s="154"/>
      <c r="X80" s="154"/>
      <c r="Y80" s="154"/>
      <c r="AA80" s="275"/>
      <c r="AB80" s="276">
        <f t="shared" ref="AB80:AM80" si="103">SUM(AB74:AB79)</f>
        <v>0</v>
      </c>
      <c r="AC80" s="276">
        <f t="shared" si="103"/>
        <v>0</v>
      </c>
      <c r="AD80" s="276">
        <f t="shared" si="103"/>
        <v>0</v>
      </c>
      <c r="AE80" s="308">
        <f t="shared" si="103"/>
        <v>0</v>
      </c>
      <c r="AF80" s="277">
        <f t="shared" si="103"/>
        <v>0</v>
      </c>
      <c r="AG80" s="277">
        <f t="shared" si="103"/>
        <v>0</v>
      </c>
      <c r="AH80" s="277">
        <f t="shared" si="103"/>
        <v>0</v>
      </c>
      <c r="AI80" s="277">
        <f t="shared" si="103"/>
        <v>0</v>
      </c>
      <c r="AJ80" s="277">
        <f t="shared" si="103"/>
        <v>0</v>
      </c>
      <c r="AK80" s="277">
        <f t="shared" si="103"/>
        <v>0</v>
      </c>
      <c r="AL80" s="277">
        <f t="shared" si="103"/>
        <v>0</v>
      </c>
      <c r="AM80" s="277">
        <f t="shared" si="103"/>
        <v>0</v>
      </c>
      <c r="AN80" s="215"/>
      <c r="AO80" s="275"/>
      <c r="AP80" s="275"/>
      <c r="AQ80" s="275"/>
      <c r="AR80" s="275"/>
      <c r="AS80" s="275"/>
      <c r="AT80" s="275"/>
      <c r="AU80" s="275"/>
      <c r="AV80" s="278" t="s">
        <v>70</v>
      </c>
      <c r="AW80" s="275"/>
      <c r="AX80" s="279"/>
      <c r="AY80" s="275"/>
      <c r="AZ80" s="275"/>
      <c r="BA80" s="275"/>
      <c r="BB80" s="275"/>
      <c r="BC80" s="215"/>
      <c r="BD80" s="215"/>
      <c r="BE80" s="215"/>
      <c r="BF80" s="215"/>
      <c r="BG80" s="215"/>
      <c r="BH80" s="275"/>
      <c r="BI80" s="215"/>
      <c r="BJ80" s="275"/>
      <c r="BK80" s="275"/>
      <c r="BL80" s="275"/>
      <c r="BM80" s="215"/>
      <c r="BN80" s="167"/>
      <c r="BO80" s="167"/>
      <c r="BP80" s="258"/>
      <c r="BQ80" s="258"/>
      <c r="BR80" s="258"/>
      <c r="BS80" s="258"/>
      <c r="BT80" s="258"/>
      <c r="BU80" s="258"/>
      <c r="BV80" s="258"/>
      <c r="BW80" s="258"/>
      <c r="BX80" s="167"/>
      <c r="BY80" s="167"/>
      <c r="BZ80" s="167"/>
      <c r="CA80" s="167"/>
      <c r="CB80" s="167"/>
      <c r="CC80" s="167"/>
      <c r="CD80" s="167"/>
    </row>
    <row r="81" spans="1:82" ht="13.5" hidden="1" customHeight="1" x14ac:dyDescent="0.2">
      <c r="A81" s="233"/>
      <c r="B81" s="234"/>
      <c r="C81" s="13"/>
      <c r="D81" s="235"/>
      <c r="E81" s="235"/>
      <c r="F81" s="15"/>
      <c r="G81" s="156"/>
      <c r="H81" s="25"/>
      <c r="I81" s="236"/>
      <c r="J81" s="237"/>
      <c r="K81" s="238"/>
      <c r="L81" s="239"/>
      <c r="M81" s="156"/>
      <c r="N81" s="240"/>
      <c r="O81" s="179"/>
      <c r="P81" s="179"/>
      <c r="Q81" s="154"/>
      <c r="R81" s="154"/>
      <c r="S81" s="154"/>
      <c r="T81" s="154"/>
      <c r="U81" s="154"/>
      <c r="V81" s="154"/>
      <c r="W81" s="154"/>
      <c r="X81" s="154"/>
      <c r="Y81" s="154"/>
      <c r="AA81" s="226"/>
      <c r="AB81" s="226"/>
      <c r="AC81" s="226"/>
      <c r="AD81" s="226"/>
      <c r="AE81" s="226"/>
      <c r="AF81" s="226"/>
      <c r="AG81" s="226"/>
      <c r="AH81" s="226"/>
      <c r="AI81" s="226"/>
      <c r="AJ81" s="226"/>
      <c r="AK81" s="226"/>
      <c r="AL81" s="226"/>
      <c r="AM81" s="226"/>
      <c r="AN81" s="167"/>
      <c r="AO81" s="275"/>
      <c r="AP81" s="275"/>
      <c r="AQ81" s="275"/>
      <c r="AR81" s="275"/>
      <c r="AS81" s="275"/>
      <c r="AT81" s="275"/>
      <c r="AU81" s="275"/>
      <c r="AV81" s="280"/>
      <c r="AW81" s="275"/>
      <c r="AX81" s="279"/>
      <c r="AY81" s="275"/>
      <c r="AZ81" s="275"/>
      <c r="BA81" s="275"/>
      <c r="BB81" s="275"/>
      <c r="BC81" s="215"/>
      <c r="BD81" s="215"/>
      <c r="BE81" s="215"/>
      <c r="BF81" s="215"/>
      <c r="BG81" s="215"/>
      <c r="BH81" s="275"/>
      <c r="BI81" s="215"/>
      <c r="BJ81" s="275"/>
      <c r="BK81" s="275"/>
      <c r="BL81" s="275"/>
      <c r="BM81" s="215"/>
      <c r="BN81" s="167"/>
      <c r="BO81" s="167"/>
      <c r="BP81" s="258"/>
      <c r="BQ81" s="258"/>
      <c r="BR81" s="258"/>
      <c r="BS81" s="258"/>
      <c r="BT81" s="258"/>
      <c r="BU81" s="258"/>
      <c r="BV81" s="258"/>
      <c r="BW81" s="258"/>
      <c r="BX81" s="167"/>
      <c r="BY81" s="167"/>
      <c r="BZ81" s="167"/>
      <c r="CA81" s="167"/>
      <c r="CB81" s="167"/>
      <c r="CC81" s="167"/>
      <c r="CD81" s="167"/>
    </row>
    <row r="82" spans="1:82" ht="65.099999999999994" customHeight="1" thickBot="1" x14ac:dyDescent="0.25">
      <c r="A82" s="180" t="s">
        <v>29</v>
      </c>
      <c r="B82" s="181" t="s">
        <v>30</v>
      </c>
      <c r="C82" s="182" t="s">
        <v>31</v>
      </c>
      <c r="D82" s="183" t="s">
        <v>32</v>
      </c>
      <c r="E82" s="183" t="s">
        <v>33</v>
      </c>
      <c r="F82" s="184" t="s">
        <v>34</v>
      </c>
      <c r="G82" s="185" t="s">
        <v>35</v>
      </c>
      <c r="H82" s="186" t="s">
        <v>36</v>
      </c>
      <c r="I82" s="187" t="s">
        <v>37</v>
      </c>
      <c r="J82" s="188" t="s">
        <v>38</v>
      </c>
      <c r="K82" s="185" t="s">
        <v>39</v>
      </c>
      <c r="L82" s="189" t="s">
        <v>40</v>
      </c>
      <c r="M82" s="187" t="s">
        <v>41</v>
      </c>
      <c r="N82" s="181" t="s">
        <v>42</v>
      </c>
      <c r="O82" s="179"/>
      <c r="P82" s="179"/>
      <c r="Q82" s="154"/>
      <c r="R82" s="154"/>
      <c r="S82" s="154"/>
      <c r="T82" s="154"/>
      <c r="U82" s="154"/>
      <c r="V82" s="154"/>
      <c r="W82" s="154"/>
      <c r="X82" s="154"/>
      <c r="Y82" s="154"/>
      <c r="AA82" s="281" t="s">
        <v>52</v>
      </c>
      <c r="AB82" s="282" t="str">
        <f>C83</f>
        <v>Frankreich</v>
      </c>
      <c r="AC82" s="282" t="str">
        <f>F83</f>
        <v>Senegal</v>
      </c>
      <c r="AD82" s="282" t="str">
        <f>C84</f>
        <v>Irak</v>
      </c>
      <c r="AE82" s="282" t="str">
        <f>F84</f>
        <v>Norwegen</v>
      </c>
      <c r="AF82" s="284" t="str">
        <f t="shared" ref="AF82:AM82" si="104">AB82</f>
        <v>Frankreich</v>
      </c>
      <c r="AG82" s="284" t="str">
        <f t="shared" si="104"/>
        <v>Senegal</v>
      </c>
      <c r="AH82" s="284" t="str">
        <f t="shared" si="104"/>
        <v>Irak</v>
      </c>
      <c r="AI82" s="284" t="str">
        <f t="shared" si="104"/>
        <v>Norwegen</v>
      </c>
      <c r="AJ82" s="284" t="str">
        <f t="shared" si="104"/>
        <v>Frankreich</v>
      </c>
      <c r="AK82" s="284" t="str">
        <f t="shared" si="104"/>
        <v>Senegal</v>
      </c>
      <c r="AL82" s="284" t="str">
        <f t="shared" si="104"/>
        <v>Irak</v>
      </c>
      <c r="AM82" s="284" t="str">
        <f t="shared" si="104"/>
        <v>Norwegen</v>
      </c>
      <c r="AN82" s="215"/>
      <c r="AO82" s="284" t="s">
        <v>53</v>
      </c>
      <c r="AP82" s="275"/>
      <c r="AQ82" s="275"/>
      <c r="AR82" s="275"/>
      <c r="AS82" s="208"/>
      <c r="AT82" s="275"/>
      <c r="AU82" s="275"/>
      <c r="AV82" s="215"/>
      <c r="AW82" s="285" t="s">
        <v>54</v>
      </c>
      <c r="AX82" s="279"/>
      <c r="AY82" s="275"/>
      <c r="AZ82" s="275"/>
      <c r="BA82" s="275"/>
      <c r="BB82" s="275"/>
      <c r="BC82" s="215" t="str">
        <f>AX83</f>
        <v>Frankreich</v>
      </c>
      <c r="BD82" s="215" t="str">
        <f>AX84</f>
        <v>Senegal</v>
      </c>
      <c r="BE82" s="215" t="str">
        <f>AX85</f>
        <v>Irak</v>
      </c>
      <c r="BF82" s="215" t="str">
        <f>AX86</f>
        <v>Norwegen</v>
      </c>
      <c r="BG82" s="309" t="s">
        <v>83</v>
      </c>
      <c r="BH82" s="285" t="s">
        <v>54</v>
      </c>
      <c r="BI82" s="215"/>
      <c r="BJ82" s="275"/>
      <c r="BK82" s="275"/>
      <c r="BL82" s="275"/>
      <c r="BM82" s="215"/>
      <c r="BN82" s="167"/>
      <c r="BO82" s="167"/>
      <c r="BP82" s="258"/>
      <c r="BQ82" s="258"/>
      <c r="BR82" s="258"/>
      <c r="BS82" s="258"/>
      <c r="BT82" s="258"/>
      <c r="BU82" s="258"/>
      <c r="BV82" s="258"/>
      <c r="BW82" s="258"/>
      <c r="BX82" s="167"/>
      <c r="BY82" s="167"/>
      <c r="BZ82" s="167"/>
      <c r="CA82" s="167"/>
      <c r="CB82" s="167"/>
      <c r="CC82" s="167"/>
      <c r="CD82" s="167"/>
    </row>
    <row r="83" spans="1:82" ht="13.5" customHeight="1" thickBot="1" x14ac:dyDescent="0.25">
      <c r="A83" s="436">
        <v>17</v>
      </c>
      <c r="B83" s="437" t="s">
        <v>133</v>
      </c>
      <c r="C83" s="50" t="s">
        <v>134</v>
      </c>
      <c r="D83" s="51"/>
      <c r="E83" s="51"/>
      <c r="F83" s="52" t="s">
        <v>135</v>
      </c>
      <c r="G83" s="438" t="s">
        <v>91</v>
      </c>
      <c r="H83" s="53">
        <v>46189</v>
      </c>
      <c r="I83" s="439">
        <v>0.875</v>
      </c>
      <c r="J83" s="440">
        <f t="shared" ref="J83:J88" si="105">WEEKDAY(H83)</f>
        <v>3</v>
      </c>
      <c r="K83" s="441" t="str">
        <f t="shared" ref="K83:K88" si="106">IF(N83="n","NEIN",IF(D83&gt;E83,C83,IF(E83&gt;D83,F83,"REMIS")))</f>
        <v>NEIN</v>
      </c>
      <c r="L83" s="442" t="str">
        <f t="shared" ref="L83:L88" si="107">IF(N83="n","Nein",D83-E83)</f>
        <v>Nein</v>
      </c>
      <c r="M83" s="438" t="str">
        <f t="shared" ref="M83:M88" si="108">IF(N83="n","Nein",TEXT(D83,"TT")&amp;TEXT(E83,"TT"))</f>
        <v>Nein</v>
      </c>
      <c r="N83" s="443" t="str">
        <f t="shared" ref="N83:N88" si="109">IF(ISBLANK(E83),"n","j")</f>
        <v>n</v>
      </c>
      <c r="O83" s="179"/>
      <c r="P83" s="179"/>
      <c r="Q83" s="207"/>
      <c r="R83" s="207"/>
      <c r="S83" s="207"/>
      <c r="T83" s="207">
        <v>2</v>
      </c>
      <c r="U83" s="207">
        <v>1</v>
      </c>
      <c r="V83" s="207">
        <v>1</v>
      </c>
      <c r="W83" s="207">
        <f t="shared" ref="W83:W88" si="110">(SUM(Q83))/2</f>
        <v>0</v>
      </c>
      <c r="X83" s="207">
        <f t="shared" ref="X83:X88" si="111">IF(S83=1,0,R83)</f>
        <v>0</v>
      </c>
      <c r="Y83" s="207">
        <f t="shared" ref="Y83:Y88" si="112">IF(S83=0,0,IF(S83=2,1,IF(S83=1,1,0)))</f>
        <v>0</v>
      </c>
      <c r="AA83" s="208">
        <f t="shared" ref="AA83:AA88" si="113">IF(D83-E83&gt;0,1,IF(E83=D83,0,-1))</f>
        <v>0</v>
      </c>
      <c r="AB83" s="209">
        <f>IF($D83="",0,IF($D83&gt;$E83,3,IF($D83=E83,1,0)))</f>
        <v>0</v>
      </c>
      <c r="AC83" s="209">
        <f>IF($E83="",0,IF($D83&gt;$E83,0,IF($D83=E83,1,3)))</f>
        <v>0</v>
      </c>
      <c r="AD83" s="210"/>
      <c r="AE83" s="210"/>
      <c r="AF83" s="211">
        <f>D83</f>
        <v>0</v>
      </c>
      <c r="AG83" s="211">
        <f>E83</f>
        <v>0</v>
      </c>
      <c r="AH83" s="212"/>
      <c r="AI83" s="212"/>
      <c r="AJ83" s="213">
        <f>E83</f>
        <v>0</v>
      </c>
      <c r="AK83" s="213">
        <f>D83</f>
        <v>0</v>
      </c>
      <c r="AL83" s="214"/>
      <c r="AM83" s="214"/>
      <c r="AN83" s="215"/>
      <c r="AO83" s="216">
        <f>AB89</f>
        <v>0</v>
      </c>
      <c r="AP83" s="211">
        <f>AF89</f>
        <v>0</v>
      </c>
      <c r="AQ83" s="213">
        <f>AJ89</f>
        <v>0</v>
      </c>
      <c r="AR83" s="217">
        <f>AP83-AQ83</f>
        <v>0</v>
      </c>
      <c r="AS83" s="218">
        <f>IF(AO83&gt;AO84,-1,0)</f>
        <v>0</v>
      </c>
      <c r="AT83" s="218">
        <f>IF(AO83&gt;AO85,-1,0)</f>
        <v>0</v>
      </c>
      <c r="AU83" s="218">
        <f>IF(AO83&gt;AO86,-1,0)</f>
        <v>0</v>
      </c>
      <c r="AV83" s="219">
        <f>1000000-(AY83*100000+BB83*10000+AZ83*1000)</f>
        <v>1000000</v>
      </c>
      <c r="AW83" s="220">
        <f>RANK(AV83,AV83:AV86,1)</f>
        <v>1</v>
      </c>
      <c r="AX83" s="221" t="str">
        <f>C83</f>
        <v>Frankreich</v>
      </c>
      <c r="AY83" s="222">
        <f t="shared" ref="AY83:BA86" si="114">AO83</f>
        <v>0</v>
      </c>
      <c r="AZ83" s="222">
        <f t="shared" si="114"/>
        <v>0</v>
      </c>
      <c r="BA83" s="222">
        <f t="shared" si="114"/>
        <v>0</v>
      </c>
      <c r="BB83" s="222">
        <f>AZ83-BA83</f>
        <v>0</v>
      </c>
      <c r="BC83" s="223"/>
      <c r="BD83" s="219">
        <f>IF(AV84&lt;&gt;AV83,AV84-2000,IF(BD82=K83,AV84-1000,AV84))</f>
        <v>1000000</v>
      </c>
      <c r="BE83" s="219">
        <f>IF(AV85&lt;&gt;AV83,AV85-2000,IF(BE82=K85,AV85-1000,AV85))</f>
        <v>1000000</v>
      </c>
      <c r="BF83" s="219">
        <f>IF(AV86&lt;&gt;AV83,AV86-2000,IF(BF82=K88,AV86-1000,AV86))</f>
        <v>1000000</v>
      </c>
      <c r="BG83" s="224">
        <f>BC87</f>
        <v>3000000</v>
      </c>
      <c r="BH83" s="225">
        <f>RANK(BG83,BG83:BG86,1)</f>
        <v>1</v>
      </c>
      <c r="BI83" s="167" t="str">
        <f t="shared" ref="BI83:BL86" si="115">AX83</f>
        <v>Frankreich</v>
      </c>
      <c r="BJ83" s="226">
        <f t="shared" si="115"/>
        <v>0</v>
      </c>
      <c r="BK83" s="226">
        <f t="shared" si="115"/>
        <v>0</v>
      </c>
      <c r="BL83" s="226">
        <f t="shared" si="115"/>
        <v>0</v>
      </c>
      <c r="BM83" s="227"/>
      <c r="BN83" s="228"/>
      <c r="BO83" s="167"/>
      <c r="BP83" s="444">
        <v>1</v>
      </c>
      <c r="BQ83" s="445" t="str">
        <f>IFERROR(VLOOKUP(1,BH83:BI86,2,FALSE()),"")</f>
        <v>Frankreich</v>
      </c>
      <c r="BR83" s="446"/>
      <c r="BS83" s="444">
        <f>IFERROR(VLOOKUP(1,BH83:BL86,3,FALSE()),"")</f>
        <v>0</v>
      </c>
      <c r="BT83" s="447">
        <f>IFERROR(VLOOKUP(1,BH83:BL86,4,FALSE()),"")</f>
        <v>0</v>
      </c>
      <c r="BU83" s="225" t="s">
        <v>59</v>
      </c>
      <c r="BV83" s="447">
        <f>IFERROR(VLOOKUP(1,BH83:BL86,5,FALSE()),"")</f>
        <v>0</v>
      </c>
      <c r="BW83" s="447" t="s">
        <v>136</v>
      </c>
      <c r="BX83" s="167"/>
      <c r="BY83" s="167"/>
      <c r="BZ83" s="167"/>
      <c r="CA83" s="167"/>
      <c r="CB83" s="167"/>
      <c r="CC83" s="167"/>
      <c r="CD83" s="167"/>
    </row>
    <row r="84" spans="1:82" ht="13.5" customHeight="1" x14ac:dyDescent="0.2">
      <c r="A84" s="233">
        <v>18</v>
      </c>
      <c r="B84" s="234" t="s">
        <v>133</v>
      </c>
      <c r="C84" s="13" t="s">
        <v>137</v>
      </c>
      <c r="D84" s="14"/>
      <c r="E84" s="14"/>
      <c r="F84" s="15" t="s">
        <v>138</v>
      </c>
      <c r="G84" s="156" t="s">
        <v>87</v>
      </c>
      <c r="H84" s="16">
        <v>46189</v>
      </c>
      <c r="I84" s="236">
        <v>0.999305555555556</v>
      </c>
      <c r="J84" s="237">
        <f t="shared" si="105"/>
        <v>3</v>
      </c>
      <c r="K84" s="238" t="str">
        <f t="shared" si="106"/>
        <v>NEIN</v>
      </c>
      <c r="L84" s="239" t="str">
        <f t="shared" si="107"/>
        <v>Nein</v>
      </c>
      <c r="M84" s="156" t="str">
        <f t="shared" si="108"/>
        <v>Nein</v>
      </c>
      <c r="N84" s="240" t="str">
        <f t="shared" si="109"/>
        <v>n</v>
      </c>
      <c r="O84" s="179"/>
      <c r="P84" s="179"/>
      <c r="Q84" s="207"/>
      <c r="R84" s="207"/>
      <c r="S84" s="207"/>
      <c r="T84" s="207">
        <v>2</v>
      </c>
      <c r="U84" s="207">
        <v>1</v>
      </c>
      <c r="V84" s="207">
        <v>1</v>
      </c>
      <c r="W84" s="207">
        <f t="shared" si="110"/>
        <v>0</v>
      </c>
      <c r="X84" s="207">
        <f t="shared" si="111"/>
        <v>0</v>
      </c>
      <c r="Y84" s="207">
        <f t="shared" si="112"/>
        <v>0</v>
      </c>
      <c r="AA84" s="208">
        <f t="shared" si="113"/>
        <v>0</v>
      </c>
      <c r="AB84" s="210"/>
      <c r="AC84" s="210"/>
      <c r="AD84" s="209">
        <f>IF($E84="",0,IF($D84&gt;$E84,3,IF($D84=E84,1,0)))</f>
        <v>0</v>
      </c>
      <c r="AE84" s="209">
        <f>IF($E84="",0,IF($D84&gt;$E84,0,IF($D84=E84,1,3)))</f>
        <v>0</v>
      </c>
      <c r="AF84" s="212"/>
      <c r="AG84" s="212"/>
      <c r="AH84" s="211">
        <f>D84</f>
        <v>0</v>
      </c>
      <c r="AI84" s="211">
        <f>E84</f>
        <v>0</v>
      </c>
      <c r="AJ84" s="214"/>
      <c r="AK84" s="214"/>
      <c r="AL84" s="213">
        <f>E84</f>
        <v>0</v>
      </c>
      <c r="AM84" s="213">
        <f>D84</f>
        <v>0</v>
      </c>
      <c r="AN84" s="215"/>
      <c r="AO84" s="241">
        <f>AC89</f>
        <v>0</v>
      </c>
      <c r="AP84" s="242">
        <f>AG89</f>
        <v>0</v>
      </c>
      <c r="AQ84" s="243">
        <f>AK89</f>
        <v>0</v>
      </c>
      <c r="AR84" s="244">
        <f>AP84-AQ84</f>
        <v>0</v>
      </c>
      <c r="AS84" s="245">
        <f>IF(AO84&gt;AO83,-1,0)</f>
        <v>0</v>
      </c>
      <c r="AT84" s="218">
        <f>IF(AO84&gt;AO85,-1,0)</f>
        <v>0</v>
      </c>
      <c r="AU84" s="245">
        <f>IF(AO84&gt;AO86,-1,0)</f>
        <v>0</v>
      </c>
      <c r="AV84" s="219">
        <f>1000000-(AY84*100000+BB84*10000+AZ84*1000)</f>
        <v>1000000</v>
      </c>
      <c r="AW84" s="246">
        <f>RANK(AV84,AV83:AV86,1)</f>
        <v>1</v>
      </c>
      <c r="AX84" s="247" t="str">
        <f>F83</f>
        <v>Senegal</v>
      </c>
      <c r="AY84" s="222">
        <f t="shared" si="114"/>
        <v>0</v>
      </c>
      <c r="AZ84" s="248">
        <f t="shared" si="114"/>
        <v>0</v>
      </c>
      <c r="BA84" s="248">
        <f t="shared" si="114"/>
        <v>0</v>
      </c>
      <c r="BB84" s="222">
        <f>AZ84-BA84</f>
        <v>0</v>
      </c>
      <c r="BC84" s="219">
        <f>IF(AV83&lt;&gt;AV84,AV83-2000,IF(BC82=K83,AV83-1000,AV83))</f>
        <v>1000000</v>
      </c>
      <c r="BD84" s="223"/>
      <c r="BE84" s="219">
        <f>IF(AV84&lt;&gt;AV85,AV85-2000,IF(BE82=K87,AV85-1000,AV85))</f>
        <v>1000000</v>
      </c>
      <c r="BF84" s="219">
        <f>IF(AV86&lt;&gt;AV84,AV86-2000,IF(BF82=K86,AV86-1000,AV86))</f>
        <v>1000000</v>
      </c>
      <c r="BG84" s="249">
        <f>BD87</f>
        <v>3000000</v>
      </c>
      <c r="BH84" s="225">
        <f>RANK(BG84,BG83:BG86,1)</f>
        <v>1</v>
      </c>
      <c r="BI84" s="167" t="str">
        <f t="shared" si="115"/>
        <v>Senegal</v>
      </c>
      <c r="BJ84" s="226">
        <f t="shared" si="115"/>
        <v>0</v>
      </c>
      <c r="BK84" s="226">
        <f t="shared" si="115"/>
        <v>0</v>
      </c>
      <c r="BL84" s="226">
        <f t="shared" si="115"/>
        <v>0</v>
      </c>
      <c r="BM84" s="215"/>
      <c r="BN84" s="167"/>
      <c r="BO84" s="167"/>
      <c r="BP84" s="444">
        <v>2</v>
      </c>
      <c r="BQ84" s="445" t="str">
        <f>IFERROR(VLOOKUP(2,BH83:BI86,2,FALSE()),"")</f>
        <v/>
      </c>
      <c r="BR84" s="446"/>
      <c r="BS84" s="444" t="str">
        <f>IFERROR(VLOOKUP(2,BH83:BL86,3,FALSE()),"")</f>
        <v/>
      </c>
      <c r="BT84" s="447" t="str">
        <f>IFERROR(VLOOKUP(2,BH83:BL86,4,FALSE()),"")</f>
        <v/>
      </c>
      <c r="BU84" s="225" t="s">
        <v>59</v>
      </c>
      <c r="BV84" s="447" t="str">
        <f>IFERROR(VLOOKUP(2,BH83:BL86,5,FALSE()),"")</f>
        <v/>
      </c>
      <c r="BW84" s="447" t="s">
        <v>139</v>
      </c>
      <c r="BX84" s="167"/>
      <c r="BY84" s="167"/>
      <c r="BZ84" s="167"/>
      <c r="CA84" s="167"/>
      <c r="CB84" s="167"/>
      <c r="CC84" s="167"/>
      <c r="CD84" s="167"/>
    </row>
    <row r="85" spans="1:82" ht="13.5" customHeight="1" x14ac:dyDescent="0.2">
      <c r="A85" s="448">
        <v>42</v>
      </c>
      <c r="B85" s="449" t="s">
        <v>133</v>
      </c>
      <c r="C85" s="54" t="str">
        <f>C83</f>
        <v>Frankreich</v>
      </c>
      <c r="D85" s="55"/>
      <c r="E85" s="55"/>
      <c r="F85" s="56" t="str">
        <f>C84</f>
        <v>Irak</v>
      </c>
      <c r="G85" s="450" t="s">
        <v>93</v>
      </c>
      <c r="H85" s="57">
        <v>46195</v>
      </c>
      <c r="I85" s="451">
        <v>0.95833333333333304</v>
      </c>
      <c r="J85" s="452">
        <f t="shared" si="105"/>
        <v>2</v>
      </c>
      <c r="K85" s="453" t="str">
        <f t="shared" si="106"/>
        <v>NEIN</v>
      </c>
      <c r="L85" s="454" t="str">
        <f t="shared" si="107"/>
        <v>Nein</v>
      </c>
      <c r="M85" s="450" t="str">
        <f t="shared" si="108"/>
        <v>Nein</v>
      </c>
      <c r="N85" s="455" t="str">
        <f t="shared" si="109"/>
        <v>n</v>
      </c>
      <c r="O85" s="179"/>
      <c r="P85" s="179"/>
      <c r="Q85" s="207"/>
      <c r="R85" s="207"/>
      <c r="S85" s="207"/>
      <c r="T85" s="207">
        <v>2</v>
      </c>
      <c r="U85" s="207">
        <v>1</v>
      </c>
      <c r="V85" s="207">
        <v>1</v>
      </c>
      <c r="W85" s="207">
        <f t="shared" si="110"/>
        <v>0</v>
      </c>
      <c r="X85" s="207">
        <f t="shared" si="111"/>
        <v>0</v>
      </c>
      <c r="Y85" s="207">
        <f t="shared" si="112"/>
        <v>0</v>
      </c>
      <c r="AA85" s="208">
        <f t="shared" si="113"/>
        <v>0</v>
      </c>
      <c r="AB85" s="209">
        <f>IF($D85="",0,IF($D85&gt;$E85,3,IF($D85=E85,1,0)))</f>
        <v>0</v>
      </c>
      <c r="AC85" s="209"/>
      <c r="AD85" s="209">
        <f>IF($E85="",0,IF($D85&gt;$E85,0,IF($D85=E85,1,3)))</f>
        <v>0</v>
      </c>
      <c r="AE85" s="209"/>
      <c r="AF85" s="211">
        <f>D85</f>
        <v>0</v>
      </c>
      <c r="AG85" s="211"/>
      <c r="AH85" s="211">
        <f>E85</f>
        <v>0</v>
      </c>
      <c r="AI85" s="211"/>
      <c r="AJ85" s="213">
        <f>E85</f>
        <v>0</v>
      </c>
      <c r="AK85" s="213"/>
      <c r="AL85" s="213">
        <f>D85</f>
        <v>0</v>
      </c>
      <c r="AM85" s="213"/>
      <c r="AN85" s="215"/>
      <c r="AO85" s="241">
        <f>AD89</f>
        <v>0</v>
      </c>
      <c r="AP85" s="242">
        <f>AH89</f>
        <v>0</v>
      </c>
      <c r="AQ85" s="243">
        <f>AL89</f>
        <v>0</v>
      </c>
      <c r="AR85" s="244">
        <f>AP85-AQ85</f>
        <v>0</v>
      </c>
      <c r="AS85" s="245">
        <f>IF(AO85&gt;AO83,-1,0)</f>
        <v>0</v>
      </c>
      <c r="AT85" s="218">
        <f>IF(AO85&gt;AO84,-1,0)</f>
        <v>0</v>
      </c>
      <c r="AU85" s="245">
        <f>IF(AO85&gt;AO86,-1,0)</f>
        <v>0</v>
      </c>
      <c r="AV85" s="219">
        <f>1000000-(AY85*100000+BB85*10000+AZ85*1000)</f>
        <v>1000000</v>
      </c>
      <c r="AW85" s="246">
        <f>RANK(AV85,AV83:AV86,1)</f>
        <v>1</v>
      </c>
      <c r="AX85" s="247" t="str">
        <f>C84</f>
        <v>Irak</v>
      </c>
      <c r="AY85" s="222">
        <f t="shared" si="114"/>
        <v>0</v>
      </c>
      <c r="AZ85" s="248">
        <f t="shared" si="114"/>
        <v>0</v>
      </c>
      <c r="BA85" s="248">
        <f t="shared" si="114"/>
        <v>0</v>
      </c>
      <c r="BB85" s="222">
        <f>AZ85-BA85</f>
        <v>0</v>
      </c>
      <c r="BC85" s="219">
        <f>IF(AV83&lt;&gt;AV85,AV83-2000,IF(BC82=K85,AV83-1000,AV83))</f>
        <v>1000000</v>
      </c>
      <c r="BD85" s="219">
        <f>IF(AV84&lt;&gt;AV85,AV84-2000,IF(BD82=K87,AV84-1000,AV84))</f>
        <v>1000000</v>
      </c>
      <c r="BE85" s="223"/>
      <c r="BF85" s="219">
        <f>IF(AV86&lt;&gt;AV85,AV86-2000,IF(BF82=K84,AV86-1000,AV86))</f>
        <v>1000000</v>
      </c>
      <c r="BG85" s="249">
        <f>BE87</f>
        <v>3000000</v>
      </c>
      <c r="BH85" s="225">
        <f>RANK(BG85,BG83:BG86,1)</f>
        <v>1</v>
      </c>
      <c r="BI85" s="167" t="str">
        <f t="shared" si="115"/>
        <v>Irak</v>
      </c>
      <c r="BJ85" s="226">
        <f t="shared" si="115"/>
        <v>0</v>
      </c>
      <c r="BK85" s="226">
        <f t="shared" si="115"/>
        <v>0</v>
      </c>
      <c r="BL85" s="226">
        <f t="shared" si="115"/>
        <v>0</v>
      </c>
      <c r="BM85" s="215"/>
      <c r="BN85" s="167"/>
      <c r="BO85" s="167"/>
      <c r="BP85" s="704">
        <v>3</v>
      </c>
      <c r="BQ85" s="705" t="str">
        <f>IFERROR(VLOOKUP(3,BH83:BI86,2,FALSE()),"")</f>
        <v/>
      </c>
      <c r="BR85" s="706"/>
      <c r="BS85" s="707" t="str">
        <f>IFERROR(VLOOKUP(3,BH83:BL86,3,FALSE()),"")</f>
        <v/>
      </c>
      <c r="BT85" s="707" t="str">
        <f>IFERROR(VLOOKUP(3,BH83:BL86,4,FALSE()),"")</f>
        <v/>
      </c>
      <c r="BU85" s="708" t="s">
        <v>59</v>
      </c>
      <c r="BV85" s="707" t="str">
        <f>IFERROR(VLOOKUP(3,BH83:BL86,5,FALSE()),"")</f>
        <v/>
      </c>
      <c r="BW85" s="258"/>
      <c r="BX85" s="167"/>
      <c r="BY85" s="167"/>
      <c r="BZ85" s="167"/>
      <c r="CA85" s="167"/>
      <c r="CB85" s="167"/>
      <c r="CC85" s="167"/>
      <c r="CD85" s="167"/>
    </row>
    <row r="86" spans="1:82" ht="13.5" customHeight="1" x14ac:dyDescent="0.2">
      <c r="A86" s="233">
        <v>41</v>
      </c>
      <c r="B86" s="234" t="s">
        <v>133</v>
      </c>
      <c r="C86" s="13" t="str">
        <f>F84</f>
        <v>Norwegen</v>
      </c>
      <c r="D86" s="14"/>
      <c r="E86" s="14"/>
      <c r="F86" s="15" t="str">
        <f>F83</f>
        <v>Senegal</v>
      </c>
      <c r="G86" s="156" t="s">
        <v>91</v>
      </c>
      <c r="H86" s="16">
        <v>46196</v>
      </c>
      <c r="I86" s="236">
        <v>8.3333333333333301E-2</v>
      </c>
      <c r="J86" s="237">
        <f t="shared" si="105"/>
        <v>3</v>
      </c>
      <c r="K86" s="238" t="str">
        <f t="shared" si="106"/>
        <v>NEIN</v>
      </c>
      <c r="L86" s="239" t="str">
        <f t="shared" si="107"/>
        <v>Nein</v>
      </c>
      <c r="M86" s="156" t="str">
        <f t="shared" si="108"/>
        <v>Nein</v>
      </c>
      <c r="N86" s="240" t="str">
        <f t="shared" si="109"/>
        <v>n</v>
      </c>
      <c r="O86" s="179"/>
      <c r="P86" s="179"/>
      <c r="Q86" s="207"/>
      <c r="R86" s="207"/>
      <c r="S86" s="207"/>
      <c r="T86" s="207">
        <v>2</v>
      </c>
      <c r="U86" s="207">
        <v>1</v>
      </c>
      <c r="V86" s="207">
        <v>1</v>
      </c>
      <c r="W86" s="207">
        <f t="shared" si="110"/>
        <v>0</v>
      </c>
      <c r="X86" s="207">
        <f t="shared" si="111"/>
        <v>0</v>
      </c>
      <c r="Y86" s="207">
        <f t="shared" si="112"/>
        <v>0</v>
      </c>
      <c r="AA86" s="208">
        <f t="shared" si="113"/>
        <v>0</v>
      </c>
      <c r="AB86" s="209"/>
      <c r="AC86" s="209">
        <f>IF($D86="",0,IF($E86&gt;$D86,3,IF($E86=D86,1,0)))</f>
        <v>0</v>
      </c>
      <c r="AD86" s="209"/>
      <c r="AE86" s="209">
        <f>IF($D86="",0,IF($E86&gt;$D86,0,IF($E86=D86,1,3)))</f>
        <v>0</v>
      </c>
      <c r="AF86" s="211"/>
      <c r="AG86" s="211">
        <f>E86</f>
        <v>0</v>
      </c>
      <c r="AH86" s="211"/>
      <c r="AI86" s="211">
        <f>D86</f>
        <v>0</v>
      </c>
      <c r="AJ86" s="213"/>
      <c r="AK86" s="213">
        <f>D86</f>
        <v>0</v>
      </c>
      <c r="AL86" s="213"/>
      <c r="AM86" s="213">
        <f>E86</f>
        <v>0</v>
      </c>
      <c r="AN86" s="215"/>
      <c r="AO86" s="241">
        <f>AE89</f>
        <v>0</v>
      </c>
      <c r="AP86" s="242">
        <f>AI89</f>
        <v>0</v>
      </c>
      <c r="AQ86" s="243">
        <f>AM89</f>
        <v>0</v>
      </c>
      <c r="AR86" s="244">
        <f>AP86-AQ86</f>
        <v>0</v>
      </c>
      <c r="AS86" s="245">
        <f>IF(AO86&gt;AO83,-1,0)</f>
        <v>0</v>
      </c>
      <c r="AT86" s="218">
        <f>IF(AO86&gt;AO84,-1,0)</f>
        <v>0</v>
      </c>
      <c r="AU86" s="245">
        <f>IF(AO86&gt;AO85,-1,0)</f>
        <v>0</v>
      </c>
      <c r="AV86" s="219">
        <f>1000000-(AY86*100000+BB86*10000+AZ86*1000)</f>
        <v>1000000</v>
      </c>
      <c r="AW86" s="246">
        <f>RANK(AV86,AV83:AV86,1)</f>
        <v>1</v>
      </c>
      <c r="AX86" s="247" t="str">
        <f>F84</f>
        <v>Norwegen</v>
      </c>
      <c r="AY86" s="222">
        <f t="shared" si="114"/>
        <v>0</v>
      </c>
      <c r="AZ86" s="248">
        <f t="shared" si="114"/>
        <v>0</v>
      </c>
      <c r="BA86" s="248">
        <f t="shared" si="114"/>
        <v>0</v>
      </c>
      <c r="BB86" s="222">
        <f>AZ86-BA86</f>
        <v>0</v>
      </c>
      <c r="BC86" s="219">
        <f>IF(AV83&lt;&gt;AV86,AV83-2000,IF(BC82=K88,AV83-1000,AV83))</f>
        <v>1000000</v>
      </c>
      <c r="BD86" s="219">
        <f>IF(AV84&lt;&gt;AV86,AV84-2000,IF(BD82=K86,AV84-1000,AV84))</f>
        <v>1000000</v>
      </c>
      <c r="BE86" s="219">
        <f>IF(AV85&lt;&gt;AV86,AV85-2000,IF(BE82=K84,AV85-1000,AV85))</f>
        <v>1000000</v>
      </c>
      <c r="BF86" s="223"/>
      <c r="BG86" s="249">
        <f>BF87</f>
        <v>3000000</v>
      </c>
      <c r="BH86" s="225">
        <f>RANK(BG86,BG83:BG86,1)</f>
        <v>1</v>
      </c>
      <c r="BI86" s="167" t="str">
        <f t="shared" si="115"/>
        <v>Norwegen</v>
      </c>
      <c r="BJ86" s="226">
        <f t="shared" si="115"/>
        <v>0</v>
      </c>
      <c r="BK86" s="226">
        <f t="shared" si="115"/>
        <v>0</v>
      </c>
      <c r="BL86" s="226">
        <f t="shared" si="115"/>
        <v>0</v>
      </c>
      <c r="BM86" s="215"/>
      <c r="BN86" s="167"/>
      <c r="BO86" s="167"/>
      <c r="BP86" s="709">
        <v>4</v>
      </c>
      <c r="BQ86" s="710" t="str">
        <f>IFERROR(VLOOKUP(4,BH83:BI86,2,FALSE()),"")</f>
        <v/>
      </c>
      <c r="BR86" s="711"/>
      <c r="BS86" s="712" t="str">
        <f>IFERROR(VLOOKUP(4,BH83:BL86,3,FALSE()),"")</f>
        <v/>
      </c>
      <c r="BT86" s="712" t="str">
        <f>IFERROR(VLOOKUP(4,BH83:BL86,4,FALSE()),"")</f>
        <v/>
      </c>
      <c r="BU86" s="713" t="s">
        <v>59</v>
      </c>
      <c r="BV86" s="712" t="str">
        <f>IFERROR(VLOOKUP(4,BH83:BL86,5,FALSE()),"")</f>
        <v/>
      </c>
      <c r="BW86" s="258"/>
      <c r="BX86" s="167"/>
      <c r="BY86" s="167"/>
      <c r="BZ86" s="167"/>
      <c r="CA86" s="167"/>
      <c r="CB86" s="167"/>
      <c r="CC86" s="167"/>
      <c r="CD86" s="167"/>
    </row>
    <row r="87" spans="1:82" ht="12.75" customHeight="1" x14ac:dyDescent="0.2">
      <c r="A87" s="448">
        <v>62</v>
      </c>
      <c r="B87" s="449" t="s">
        <v>133</v>
      </c>
      <c r="C87" s="54" t="str">
        <f>F83</f>
        <v>Senegal</v>
      </c>
      <c r="D87" s="55"/>
      <c r="E87" s="55"/>
      <c r="F87" s="56" t="str">
        <f>C84</f>
        <v>Irak</v>
      </c>
      <c r="G87" s="450" t="s">
        <v>74</v>
      </c>
      <c r="H87" s="57">
        <v>46199</v>
      </c>
      <c r="I87" s="451">
        <v>0.875</v>
      </c>
      <c r="J87" s="452">
        <f t="shared" si="105"/>
        <v>6</v>
      </c>
      <c r="K87" s="453" t="str">
        <f t="shared" si="106"/>
        <v>NEIN</v>
      </c>
      <c r="L87" s="454" t="str">
        <f t="shared" si="107"/>
        <v>Nein</v>
      </c>
      <c r="M87" s="450" t="str">
        <f t="shared" si="108"/>
        <v>Nein</v>
      </c>
      <c r="N87" s="455" t="str">
        <f t="shared" si="109"/>
        <v>n</v>
      </c>
      <c r="O87" s="179"/>
      <c r="P87" s="179"/>
      <c r="Q87" s="207"/>
      <c r="R87" s="207"/>
      <c r="S87" s="207"/>
      <c r="T87" s="207">
        <v>2</v>
      </c>
      <c r="U87" s="207">
        <v>1</v>
      </c>
      <c r="V87" s="207">
        <v>1</v>
      </c>
      <c r="W87" s="207">
        <f t="shared" si="110"/>
        <v>0</v>
      </c>
      <c r="X87" s="207">
        <f t="shared" si="111"/>
        <v>0</v>
      </c>
      <c r="Y87" s="207">
        <f t="shared" si="112"/>
        <v>0</v>
      </c>
      <c r="AA87" s="208">
        <f t="shared" si="113"/>
        <v>0</v>
      </c>
      <c r="AB87" s="209"/>
      <c r="AC87" s="209">
        <f>IF($E87="",0,IF($D87&gt;$E87,3,IF($D87=E87,1,0)))</f>
        <v>0</v>
      </c>
      <c r="AD87" s="209">
        <f>IF($E87="",0,IF($D87&gt;$E87,0,IF($D87=E87,1,3)))</f>
        <v>0</v>
      </c>
      <c r="AE87" s="209"/>
      <c r="AF87" s="211"/>
      <c r="AG87" s="211">
        <f>D87</f>
        <v>0</v>
      </c>
      <c r="AH87" s="211">
        <f>E87</f>
        <v>0</v>
      </c>
      <c r="AI87" s="211"/>
      <c r="AJ87" s="213"/>
      <c r="AK87" s="213">
        <f>E87</f>
        <v>0</v>
      </c>
      <c r="AL87" s="213">
        <f>D87</f>
        <v>0</v>
      </c>
      <c r="AM87" s="213"/>
      <c r="AN87" s="215"/>
      <c r="AO87" s="226"/>
      <c r="AP87" s="226"/>
      <c r="AQ87" s="226"/>
      <c r="AR87" s="226"/>
      <c r="AS87" s="226"/>
      <c r="AT87" s="226"/>
      <c r="AU87" s="226"/>
      <c r="AV87" s="219"/>
      <c r="AW87" s="226"/>
      <c r="AX87" s="260"/>
      <c r="AY87" s="226"/>
      <c r="AZ87" s="226"/>
      <c r="BA87" s="226"/>
      <c r="BB87" s="226"/>
      <c r="BC87" s="261">
        <f>SUM(BC83:BC86)</f>
        <v>3000000</v>
      </c>
      <c r="BD87" s="262">
        <f>SUM(BD83:BD86)</f>
        <v>3000000</v>
      </c>
      <c r="BE87" s="262">
        <f>SUM(BE83:BE86)</f>
        <v>3000000</v>
      </c>
      <c r="BF87" s="262">
        <f>SUM(BF83:BF86)</f>
        <v>3000000</v>
      </c>
      <c r="BG87" s="263"/>
      <c r="BH87" s="225"/>
      <c r="BI87" s="264"/>
      <c r="BJ87" s="226"/>
      <c r="BK87" s="226"/>
      <c r="BL87" s="226"/>
      <c r="BM87" s="215"/>
      <c r="BN87" s="167"/>
      <c r="BO87" s="167"/>
      <c r="BP87" s="258"/>
      <c r="BQ87" s="258"/>
      <c r="BR87" s="258"/>
      <c r="BS87" s="258"/>
      <c r="BT87" s="258"/>
      <c r="BU87" s="258"/>
      <c r="BV87" s="258"/>
      <c r="BW87" s="258"/>
      <c r="BX87" s="167"/>
      <c r="BY87" s="167"/>
      <c r="BZ87" s="167"/>
      <c r="CA87" s="167"/>
      <c r="CB87" s="167"/>
      <c r="CC87" s="167"/>
      <c r="CD87" s="167"/>
    </row>
    <row r="88" spans="1:82" ht="13.5" customHeight="1" x14ac:dyDescent="0.2">
      <c r="A88" s="265">
        <v>61</v>
      </c>
      <c r="B88" s="266" t="s">
        <v>133</v>
      </c>
      <c r="C88" s="21" t="str">
        <f>F84</f>
        <v>Norwegen</v>
      </c>
      <c r="D88" s="22"/>
      <c r="E88" s="22"/>
      <c r="F88" s="23" t="str">
        <f>C83</f>
        <v>Frankreich</v>
      </c>
      <c r="G88" s="267" t="s">
        <v>87</v>
      </c>
      <c r="H88" s="24">
        <v>46199</v>
      </c>
      <c r="I88" s="268">
        <v>0.875</v>
      </c>
      <c r="J88" s="269">
        <f t="shared" si="105"/>
        <v>6</v>
      </c>
      <c r="K88" s="270" t="str">
        <f t="shared" si="106"/>
        <v>NEIN</v>
      </c>
      <c r="L88" s="271" t="str">
        <f t="shared" si="107"/>
        <v>Nein</v>
      </c>
      <c r="M88" s="267" t="str">
        <f t="shared" si="108"/>
        <v>Nein</v>
      </c>
      <c r="N88" s="272" t="str">
        <f t="shared" si="109"/>
        <v>n</v>
      </c>
      <c r="O88" s="179"/>
      <c r="P88" s="179"/>
      <c r="Q88" s="207"/>
      <c r="R88" s="207"/>
      <c r="S88" s="207"/>
      <c r="T88" s="207">
        <v>2</v>
      </c>
      <c r="U88" s="207">
        <v>1</v>
      </c>
      <c r="V88" s="207">
        <v>1</v>
      </c>
      <c r="W88" s="207">
        <f t="shared" si="110"/>
        <v>0</v>
      </c>
      <c r="X88" s="207">
        <f t="shared" si="111"/>
        <v>0</v>
      </c>
      <c r="Y88" s="207">
        <f t="shared" si="112"/>
        <v>0</v>
      </c>
      <c r="AA88" s="208">
        <f t="shared" si="113"/>
        <v>0</v>
      </c>
      <c r="AB88" s="209">
        <f>IF($D88="",0,IF($D88&gt;$E88,0,IF($D88=E88,1,3)))</f>
        <v>0</v>
      </c>
      <c r="AC88" s="209"/>
      <c r="AD88" s="209"/>
      <c r="AE88" s="209">
        <f>IF($E88="",0,IF($D88&gt;$E88,3,IF($D88=E88,1,0)))</f>
        <v>0</v>
      </c>
      <c r="AF88" s="211">
        <f>E88</f>
        <v>0</v>
      </c>
      <c r="AG88" s="211"/>
      <c r="AH88" s="211"/>
      <c r="AI88" s="211">
        <f>D88</f>
        <v>0</v>
      </c>
      <c r="AJ88" s="213">
        <f>D88</f>
        <v>0</v>
      </c>
      <c r="AK88" s="213"/>
      <c r="AL88" s="213"/>
      <c r="AM88" s="213">
        <f>E88</f>
        <v>0</v>
      </c>
      <c r="AN88" s="215"/>
      <c r="AO88" s="273" t="s">
        <v>68</v>
      </c>
      <c r="AP88" s="274"/>
      <c r="AQ88" s="274"/>
      <c r="AR88" s="274"/>
      <c r="AS88" s="274"/>
      <c r="AT88" s="274"/>
      <c r="AU88" s="274"/>
      <c r="AV88" s="219" t="b">
        <f>OR(AV83=AV84,AV83=AV85,AV83=AV86,AV84=AV85,AV84=AV86,AV85=AV86)</f>
        <v>1</v>
      </c>
      <c r="AW88" s="226"/>
      <c r="AX88" s="260"/>
      <c r="AY88" s="226"/>
      <c r="AZ88" s="226"/>
      <c r="BA88" s="226"/>
      <c r="BB88" s="226"/>
      <c r="BC88" s="219" t="s">
        <v>69</v>
      </c>
      <c r="BD88" s="219"/>
      <c r="BE88" s="219"/>
      <c r="BF88" s="219"/>
      <c r="BG88" s="219" t="b">
        <f>OR(BG83=BG84,BG83=BG85,BG83=BG86,BG84=BG85,BG84=BG86,BG85=BG86)</f>
        <v>1</v>
      </c>
      <c r="BH88" s="226"/>
      <c r="BI88" s="167"/>
      <c r="BJ88" s="226"/>
      <c r="BK88" s="226"/>
      <c r="BL88" s="226"/>
      <c r="BM88" s="215"/>
      <c r="BN88" s="167"/>
      <c r="BO88" s="167"/>
      <c r="BP88" s="258"/>
      <c r="BQ88" s="258"/>
      <c r="BR88" s="258"/>
      <c r="BS88" s="258"/>
      <c r="BT88" s="258"/>
      <c r="BU88" s="258"/>
      <c r="BV88" s="258"/>
      <c r="BW88" s="258"/>
      <c r="BX88" s="167"/>
      <c r="BY88" s="167"/>
      <c r="BZ88" s="167"/>
      <c r="CA88" s="167"/>
      <c r="CB88" s="167"/>
      <c r="CC88" s="167"/>
      <c r="CD88" s="167"/>
    </row>
    <row r="89" spans="1:82" ht="12.75" customHeight="1" thickBot="1" x14ac:dyDescent="0.25">
      <c r="A89" s="233"/>
      <c r="B89" s="234"/>
      <c r="C89" s="13"/>
      <c r="D89" s="235"/>
      <c r="E89" s="235"/>
      <c r="F89" s="15"/>
      <c r="G89" s="156"/>
      <c r="H89" s="25"/>
      <c r="I89" s="236"/>
      <c r="J89" s="237"/>
      <c r="K89" s="238"/>
      <c r="L89" s="239"/>
      <c r="M89" s="156"/>
      <c r="N89" s="240"/>
      <c r="O89" s="179"/>
      <c r="P89" s="179"/>
      <c r="Q89" s="154"/>
      <c r="R89" s="154"/>
      <c r="S89" s="154"/>
      <c r="T89" s="154"/>
      <c r="U89" s="154"/>
      <c r="V89" s="154"/>
      <c r="W89" s="154"/>
      <c r="X89" s="154"/>
      <c r="Y89" s="154"/>
      <c r="AA89" s="275"/>
      <c r="AB89" s="276">
        <f t="shared" ref="AB89:AM89" si="116">SUM(AB83:AB88)</f>
        <v>0</v>
      </c>
      <c r="AC89" s="276">
        <f t="shared" si="116"/>
        <v>0</v>
      </c>
      <c r="AD89" s="276">
        <f t="shared" si="116"/>
        <v>0</v>
      </c>
      <c r="AE89" s="276">
        <f t="shared" si="116"/>
        <v>0</v>
      </c>
      <c r="AF89" s="277">
        <f t="shared" si="116"/>
        <v>0</v>
      </c>
      <c r="AG89" s="277">
        <f t="shared" si="116"/>
        <v>0</v>
      </c>
      <c r="AH89" s="277">
        <f t="shared" si="116"/>
        <v>0</v>
      </c>
      <c r="AI89" s="277">
        <f t="shared" si="116"/>
        <v>0</v>
      </c>
      <c r="AJ89" s="277">
        <f t="shared" si="116"/>
        <v>0</v>
      </c>
      <c r="AK89" s="277">
        <f t="shared" si="116"/>
        <v>0</v>
      </c>
      <c r="AL89" s="277">
        <f t="shared" si="116"/>
        <v>0</v>
      </c>
      <c r="AM89" s="277">
        <f t="shared" si="116"/>
        <v>0</v>
      </c>
      <c r="AN89" s="215"/>
      <c r="AO89" s="275"/>
      <c r="AP89" s="275"/>
      <c r="AQ89" s="275"/>
      <c r="AR89" s="275"/>
      <c r="AS89" s="275"/>
      <c r="AT89" s="275"/>
      <c r="AU89" s="275"/>
      <c r="AV89" s="278" t="s">
        <v>70</v>
      </c>
      <c r="AW89" s="275"/>
      <c r="AX89" s="279"/>
      <c r="AY89" s="275"/>
      <c r="AZ89" s="275"/>
      <c r="BA89" s="275"/>
      <c r="BB89" s="275"/>
      <c r="BC89" s="215"/>
      <c r="BD89" s="215"/>
      <c r="BE89" s="215"/>
      <c r="BF89" s="215"/>
      <c r="BG89" s="215"/>
      <c r="BH89" s="275"/>
      <c r="BI89" s="215"/>
      <c r="BJ89" s="275"/>
      <c r="BK89" s="275"/>
      <c r="BL89" s="275"/>
      <c r="BM89" s="215"/>
      <c r="BN89" s="167"/>
      <c r="BO89" s="167"/>
      <c r="BP89" s="258"/>
      <c r="BQ89" s="258"/>
      <c r="BR89" s="258"/>
      <c r="BS89" s="258"/>
      <c r="BT89" s="258"/>
      <c r="BU89" s="258"/>
      <c r="BV89" s="258"/>
      <c r="BW89" s="258"/>
      <c r="BX89" s="167"/>
      <c r="BY89" s="167"/>
      <c r="BZ89" s="167"/>
      <c r="CA89" s="167"/>
      <c r="CB89" s="167"/>
      <c r="CC89" s="167"/>
      <c r="CD89" s="167"/>
    </row>
    <row r="90" spans="1:82" ht="13.5" hidden="1" customHeight="1" x14ac:dyDescent="0.2">
      <c r="A90" s="233"/>
      <c r="B90" s="234"/>
      <c r="C90" s="13"/>
      <c r="D90" s="235"/>
      <c r="E90" s="235"/>
      <c r="F90" s="15"/>
      <c r="G90" s="156"/>
      <c r="H90" s="25"/>
      <c r="I90" s="236"/>
      <c r="J90" s="237"/>
      <c r="K90" s="238"/>
      <c r="L90" s="239"/>
      <c r="M90" s="156"/>
      <c r="N90" s="240"/>
      <c r="O90" s="179"/>
      <c r="P90" s="179"/>
      <c r="Q90" s="154"/>
      <c r="R90" s="154"/>
      <c r="S90" s="154"/>
      <c r="T90" s="154"/>
      <c r="U90" s="154"/>
      <c r="V90" s="154"/>
      <c r="W90" s="154"/>
      <c r="X90" s="154"/>
      <c r="Y90" s="154"/>
      <c r="AA90" s="226"/>
      <c r="AB90" s="226"/>
      <c r="AC90" s="226"/>
      <c r="AD90" s="226"/>
      <c r="AE90" s="226"/>
      <c r="AF90" s="226"/>
      <c r="AG90" s="226"/>
      <c r="AH90" s="226"/>
      <c r="AI90" s="226"/>
      <c r="AJ90" s="226"/>
      <c r="AK90" s="226"/>
      <c r="AL90" s="226"/>
      <c r="AM90" s="226"/>
      <c r="AN90" s="167"/>
      <c r="AO90" s="275"/>
      <c r="AP90" s="275"/>
      <c r="AQ90" s="275"/>
      <c r="AR90" s="275"/>
      <c r="AS90" s="275"/>
      <c r="AT90" s="275"/>
      <c r="AU90" s="275"/>
      <c r="AV90" s="280"/>
      <c r="AW90" s="275"/>
      <c r="AX90" s="279"/>
      <c r="AY90" s="275"/>
      <c r="AZ90" s="275"/>
      <c r="BA90" s="275"/>
      <c r="BB90" s="275"/>
      <c r="BC90" s="215"/>
      <c r="BD90" s="215"/>
      <c r="BE90" s="215"/>
      <c r="BF90" s="215"/>
      <c r="BG90" s="215"/>
      <c r="BH90" s="275"/>
      <c r="BI90" s="215"/>
      <c r="BJ90" s="275"/>
      <c r="BK90" s="275"/>
      <c r="BL90" s="275"/>
      <c r="BM90" s="215"/>
      <c r="BN90" s="167"/>
      <c r="BO90" s="167"/>
      <c r="BP90" s="258"/>
      <c r="BQ90" s="258"/>
      <c r="BR90" s="258"/>
      <c r="BS90" s="258"/>
      <c r="BT90" s="258"/>
      <c r="BU90" s="258"/>
      <c r="BV90" s="258"/>
      <c r="BW90" s="258"/>
      <c r="BX90" s="167"/>
      <c r="BY90" s="167"/>
      <c r="BZ90" s="167"/>
      <c r="CA90" s="167"/>
      <c r="CB90" s="167"/>
      <c r="CC90" s="167"/>
      <c r="CD90" s="167"/>
    </row>
    <row r="91" spans="1:82" ht="65.099999999999994" customHeight="1" thickBot="1" x14ac:dyDescent="0.25">
      <c r="A91" s="180" t="s">
        <v>29</v>
      </c>
      <c r="B91" s="181" t="s">
        <v>30</v>
      </c>
      <c r="C91" s="182" t="s">
        <v>31</v>
      </c>
      <c r="D91" s="183" t="s">
        <v>32</v>
      </c>
      <c r="E91" s="183" t="s">
        <v>33</v>
      </c>
      <c r="F91" s="184" t="s">
        <v>34</v>
      </c>
      <c r="G91" s="185" t="s">
        <v>35</v>
      </c>
      <c r="H91" s="186" t="s">
        <v>36</v>
      </c>
      <c r="I91" s="187" t="s">
        <v>37</v>
      </c>
      <c r="J91" s="188" t="s">
        <v>38</v>
      </c>
      <c r="K91" s="185" t="s">
        <v>39</v>
      </c>
      <c r="L91" s="189" t="s">
        <v>40</v>
      </c>
      <c r="M91" s="187" t="s">
        <v>41</v>
      </c>
      <c r="N91" s="181" t="s">
        <v>42</v>
      </c>
      <c r="O91" s="179"/>
      <c r="P91" s="179"/>
      <c r="Q91" s="154"/>
      <c r="R91" s="154"/>
      <c r="S91" s="154"/>
      <c r="T91" s="154"/>
      <c r="U91" s="154"/>
      <c r="V91" s="154"/>
      <c r="W91" s="154"/>
      <c r="X91" s="154"/>
      <c r="Y91" s="154"/>
      <c r="AA91" s="281" t="s">
        <v>52</v>
      </c>
      <c r="AB91" s="282" t="str">
        <f>C92</f>
        <v>Argentinien</v>
      </c>
      <c r="AC91" s="282" t="str">
        <f>F92</f>
        <v>Algerien</v>
      </c>
      <c r="AD91" s="282" t="str">
        <f>C93</f>
        <v>Österreich</v>
      </c>
      <c r="AE91" s="282" t="str">
        <f>F93</f>
        <v>Jordanien</v>
      </c>
      <c r="AF91" s="284" t="str">
        <f t="shared" ref="AF91:AM91" si="117">AB91</f>
        <v>Argentinien</v>
      </c>
      <c r="AG91" s="284" t="str">
        <f t="shared" si="117"/>
        <v>Algerien</v>
      </c>
      <c r="AH91" s="284" t="str">
        <f t="shared" si="117"/>
        <v>Österreich</v>
      </c>
      <c r="AI91" s="284" t="str">
        <f t="shared" si="117"/>
        <v>Jordanien</v>
      </c>
      <c r="AJ91" s="284" t="str">
        <f t="shared" si="117"/>
        <v>Argentinien</v>
      </c>
      <c r="AK91" s="284" t="str">
        <f t="shared" si="117"/>
        <v>Algerien</v>
      </c>
      <c r="AL91" s="284" t="str">
        <f t="shared" si="117"/>
        <v>Österreich</v>
      </c>
      <c r="AM91" s="284" t="str">
        <f t="shared" si="117"/>
        <v>Jordanien</v>
      </c>
      <c r="AN91" s="215"/>
      <c r="AO91" s="284" t="s">
        <v>53</v>
      </c>
      <c r="AP91" s="275"/>
      <c r="AQ91" s="275"/>
      <c r="AR91" s="275"/>
      <c r="AS91" s="208"/>
      <c r="AT91" s="275"/>
      <c r="AU91" s="275"/>
      <c r="AV91" s="215"/>
      <c r="AW91" s="285" t="s">
        <v>54</v>
      </c>
      <c r="AX91" s="279"/>
      <c r="AY91" s="275"/>
      <c r="AZ91" s="275"/>
      <c r="BA91" s="275"/>
      <c r="BB91" s="275"/>
      <c r="BC91" s="215" t="str">
        <f>AX92</f>
        <v>Argentinien</v>
      </c>
      <c r="BD91" s="215" t="str">
        <f>AX93</f>
        <v>Algerien</v>
      </c>
      <c r="BE91" s="215" t="str">
        <f>AX94</f>
        <v>Österreich</v>
      </c>
      <c r="BF91" s="215" t="str">
        <f>AX95</f>
        <v>Jordanien</v>
      </c>
      <c r="BG91" s="215"/>
      <c r="BH91" s="285" t="s">
        <v>54</v>
      </c>
      <c r="BI91" s="215"/>
      <c r="BJ91" s="275"/>
      <c r="BK91" s="275"/>
      <c r="BL91" s="275"/>
      <c r="BM91" s="215"/>
      <c r="BN91" s="167"/>
      <c r="BO91" s="167"/>
      <c r="BP91" s="258"/>
      <c r="BQ91" s="258"/>
      <c r="BR91" s="258"/>
      <c r="BS91" s="258"/>
      <c r="BT91" s="258"/>
      <c r="BU91" s="258"/>
      <c r="BV91" s="258"/>
      <c r="BW91" s="258"/>
      <c r="BX91" s="167"/>
      <c r="BY91" s="167"/>
      <c r="BZ91" s="167"/>
      <c r="CA91" s="167"/>
      <c r="CB91" s="167"/>
      <c r="CC91" s="167"/>
      <c r="CD91" s="167"/>
    </row>
    <row r="92" spans="1:82" ht="13.5" customHeight="1" thickBot="1" x14ac:dyDescent="0.25">
      <c r="A92" s="456">
        <v>19</v>
      </c>
      <c r="B92" s="457" t="s">
        <v>140</v>
      </c>
      <c r="C92" s="58" t="s">
        <v>141</v>
      </c>
      <c r="D92" s="59"/>
      <c r="E92" s="59"/>
      <c r="F92" s="60" t="s">
        <v>142</v>
      </c>
      <c r="G92" s="458" t="s">
        <v>110</v>
      </c>
      <c r="H92" s="61">
        <v>46190</v>
      </c>
      <c r="I92" s="459">
        <v>0.125</v>
      </c>
      <c r="J92" s="460">
        <f t="shared" ref="J92:J97" si="118">WEEKDAY(H92)</f>
        <v>4</v>
      </c>
      <c r="K92" s="461" t="str">
        <f t="shared" ref="K92:K97" si="119">IF(N92="n","NEIN",IF(D92&gt;E92,C92,IF(E92&gt;D92,F92,"REMIS")))</f>
        <v>NEIN</v>
      </c>
      <c r="L92" s="462" t="str">
        <f t="shared" ref="L92:L97" si="120">IF(N92="n","Nein",D92-E92)</f>
        <v>Nein</v>
      </c>
      <c r="M92" s="458" t="str">
        <f t="shared" ref="M92:M97" si="121">IF(N92="n","Nein",TEXT(D92,"TT")&amp;TEXT(E92,"TT"))</f>
        <v>Nein</v>
      </c>
      <c r="N92" s="463" t="str">
        <f t="shared" ref="N92:N97" si="122">IF(ISBLANK(E92),"n","j")</f>
        <v>n</v>
      </c>
      <c r="O92" s="179"/>
      <c r="P92" s="179"/>
      <c r="Q92" s="207"/>
      <c r="R92" s="207"/>
      <c r="S92" s="207"/>
      <c r="T92" s="207">
        <v>2</v>
      </c>
      <c r="U92" s="207">
        <v>1</v>
      </c>
      <c r="V92" s="207">
        <v>1</v>
      </c>
      <c r="W92" s="207">
        <f t="shared" ref="W92:W97" si="123">(SUM(Q92))/2</f>
        <v>0</v>
      </c>
      <c r="X92" s="207">
        <f t="shared" ref="X92:X97" si="124">IF(S92=1,0,R92)</f>
        <v>0</v>
      </c>
      <c r="Y92" s="207">
        <f t="shared" ref="Y92:Y97" si="125">IF(S92=0,0,IF(S92=2,1,IF(S92=1,1,0)))</f>
        <v>0</v>
      </c>
      <c r="AA92" s="208">
        <f t="shared" ref="AA92:AA97" si="126">IF(D92-E92&gt;0,1,IF(E92=D92,0,-1))</f>
        <v>0</v>
      </c>
      <c r="AB92" s="209">
        <f>IF($D92="",0,IF($D92&gt;$E92,3,IF($D92=E92,1,0)))</f>
        <v>0</v>
      </c>
      <c r="AC92" s="209">
        <f>IF($E92="",0,IF($D92&gt;$E92,0,IF($D92=E92,1,3)))</f>
        <v>0</v>
      </c>
      <c r="AD92" s="210"/>
      <c r="AE92" s="210"/>
      <c r="AF92" s="211">
        <f>D92</f>
        <v>0</v>
      </c>
      <c r="AG92" s="211">
        <f>E92</f>
        <v>0</v>
      </c>
      <c r="AH92" s="212"/>
      <c r="AI92" s="212"/>
      <c r="AJ92" s="213">
        <f>E92</f>
        <v>0</v>
      </c>
      <c r="AK92" s="213">
        <f>D92</f>
        <v>0</v>
      </c>
      <c r="AL92" s="214"/>
      <c r="AM92" s="214"/>
      <c r="AN92" s="215"/>
      <c r="AO92" s="216">
        <f>AB98</f>
        <v>0</v>
      </c>
      <c r="AP92" s="211">
        <f>AF98</f>
        <v>0</v>
      </c>
      <c r="AQ92" s="213">
        <f>AJ98</f>
        <v>0</v>
      </c>
      <c r="AR92" s="217">
        <f>AP92-AQ92</f>
        <v>0</v>
      </c>
      <c r="AS92" s="218">
        <f>IF(AO92&gt;AO93,-1,0)</f>
        <v>0</v>
      </c>
      <c r="AT92" s="218">
        <f>IF(AO92&gt;AO94,-1,0)</f>
        <v>0</v>
      </c>
      <c r="AU92" s="218">
        <f>IF(AO92&gt;AO95,-1,0)</f>
        <v>0</v>
      </c>
      <c r="AV92" s="219">
        <f>1000000-(AY92*100000+BB92*10000+AZ92*1000)</f>
        <v>1000000</v>
      </c>
      <c r="AW92" s="220">
        <f>RANK(AV92,AV92:AV95,1)</f>
        <v>1</v>
      </c>
      <c r="AX92" s="221" t="str">
        <f>C92</f>
        <v>Argentinien</v>
      </c>
      <c r="AY92" s="222">
        <f t="shared" ref="AY92:BA95" si="127">AO92</f>
        <v>0</v>
      </c>
      <c r="AZ92" s="222">
        <f t="shared" si="127"/>
        <v>0</v>
      </c>
      <c r="BA92" s="222">
        <f t="shared" si="127"/>
        <v>0</v>
      </c>
      <c r="BB92" s="222">
        <f>AZ92-BA92</f>
        <v>0</v>
      </c>
      <c r="BC92" s="223"/>
      <c r="BD92" s="219">
        <f>IF(AV93&lt;&gt;AV92,AV93-2000,IF(BD91=K92,AV93-1000,AV93))</f>
        <v>1000000</v>
      </c>
      <c r="BE92" s="219">
        <f>IF(AV94&lt;&gt;AV92,AV94-2000,IF(BE91=K94,AV94-1000,AV94))</f>
        <v>1000000</v>
      </c>
      <c r="BF92" s="219">
        <f>IF(AV95&lt;&gt;AV92,AV95-2000,IF(BF91=K96,AV95-1000,AV95))</f>
        <v>1000000</v>
      </c>
      <c r="BG92" s="224">
        <f>BC96</f>
        <v>3000000</v>
      </c>
      <c r="BH92" s="225">
        <f>RANK(BG92,BG92:BG95,1)</f>
        <v>1</v>
      </c>
      <c r="BI92" s="167" t="str">
        <f t="shared" ref="BI92:BL95" si="128">AX92</f>
        <v>Argentinien</v>
      </c>
      <c r="BJ92" s="226">
        <f t="shared" si="128"/>
        <v>0</v>
      </c>
      <c r="BK92" s="226">
        <f t="shared" si="128"/>
        <v>0</v>
      </c>
      <c r="BL92" s="226">
        <f t="shared" si="128"/>
        <v>0</v>
      </c>
      <c r="BM92" s="227"/>
      <c r="BN92" s="228"/>
      <c r="BO92" s="167"/>
      <c r="BP92" s="464">
        <v>1</v>
      </c>
      <c r="BQ92" s="465" t="str">
        <f>IFERROR(VLOOKUP(1,BH92:BI95,2,FALSE()),"")</f>
        <v>Argentinien</v>
      </c>
      <c r="BR92" s="466"/>
      <c r="BS92" s="464">
        <f>IFERROR(VLOOKUP(1,BH92:BL95,3,FALSE()),"")</f>
        <v>0</v>
      </c>
      <c r="BT92" s="467">
        <f>IFERROR(VLOOKUP(1,BH92:BL95,4,FALSE()),"")</f>
        <v>0</v>
      </c>
      <c r="BU92" s="225" t="s">
        <v>59</v>
      </c>
      <c r="BV92" s="467">
        <f>IFERROR(VLOOKUP(1,BH92:BL95,5,FALSE()),"")</f>
        <v>0</v>
      </c>
      <c r="BW92" s="467" t="s">
        <v>143</v>
      </c>
      <c r="BX92" s="167"/>
      <c r="BY92" s="167"/>
      <c r="BZ92" s="167"/>
      <c r="CA92" s="167"/>
      <c r="CB92" s="167"/>
      <c r="CC92" s="167"/>
      <c r="CD92" s="167"/>
    </row>
    <row r="93" spans="1:82" ht="13.5" customHeight="1" x14ac:dyDescent="0.2">
      <c r="A93" s="233">
        <v>20</v>
      </c>
      <c r="B93" s="234" t="s">
        <v>140</v>
      </c>
      <c r="C93" s="13" t="s">
        <v>144</v>
      </c>
      <c r="D93" s="14"/>
      <c r="E93" s="14"/>
      <c r="F93" s="15" t="s">
        <v>145</v>
      </c>
      <c r="G93" s="156" t="s">
        <v>78</v>
      </c>
      <c r="H93" s="16">
        <v>46190</v>
      </c>
      <c r="I93" s="236">
        <v>0.25</v>
      </c>
      <c r="J93" s="237">
        <f t="shared" si="118"/>
        <v>4</v>
      </c>
      <c r="K93" s="238" t="str">
        <f t="shared" si="119"/>
        <v>NEIN</v>
      </c>
      <c r="L93" s="239" t="str">
        <f t="shared" si="120"/>
        <v>Nein</v>
      </c>
      <c r="M93" s="156" t="str">
        <f t="shared" si="121"/>
        <v>Nein</v>
      </c>
      <c r="N93" s="240" t="str">
        <f t="shared" si="122"/>
        <v>n</v>
      </c>
      <c r="O93" s="179"/>
      <c r="P93" s="179"/>
      <c r="Q93" s="207"/>
      <c r="R93" s="207"/>
      <c r="S93" s="207"/>
      <c r="T93" s="207">
        <v>2</v>
      </c>
      <c r="U93" s="207">
        <v>1</v>
      </c>
      <c r="V93" s="207">
        <v>1</v>
      </c>
      <c r="W93" s="207">
        <f t="shared" si="123"/>
        <v>0</v>
      </c>
      <c r="X93" s="207">
        <f t="shared" si="124"/>
        <v>0</v>
      </c>
      <c r="Y93" s="207">
        <f t="shared" si="125"/>
        <v>0</v>
      </c>
      <c r="AA93" s="208">
        <f t="shared" si="126"/>
        <v>0</v>
      </c>
      <c r="AB93" s="210"/>
      <c r="AC93" s="210"/>
      <c r="AD93" s="209">
        <f>IF($E93="",0,IF($D93&gt;$E93,3,IF($D93=E93,1,0)))</f>
        <v>0</v>
      </c>
      <c r="AE93" s="209">
        <f>IF($E93="",0,IF($D93&gt;$E93,0,IF($D93=E93,1,3)))</f>
        <v>0</v>
      </c>
      <c r="AF93" s="212"/>
      <c r="AG93" s="212"/>
      <c r="AH93" s="211">
        <f>D93</f>
        <v>0</v>
      </c>
      <c r="AI93" s="211">
        <f>E93</f>
        <v>0</v>
      </c>
      <c r="AJ93" s="214"/>
      <c r="AK93" s="214"/>
      <c r="AL93" s="213">
        <f>E93</f>
        <v>0</v>
      </c>
      <c r="AM93" s="213">
        <f>D93</f>
        <v>0</v>
      </c>
      <c r="AN93" s="215"/>
      <c r="AO93" s="241">
        <f>AC98</f>
        <v>0</v>
      </c>
      <c r="AP93" s="242">
        <f>AG98</f>
        <v>0</v>
      </c>
      <c r="AQ93" s="243">
        <f>AK98</f>
        <v>0</v>
      </c>
      <c r="AR93" s="244">
        <f>AP93-AQ93</f>
        <v>0</v>
      </c>
      <c r="AS93" s="245">
        <f>IF(AO93&gt;AO92,-1,0)</f>
        <v>0</v>
      </c>
      <c r="AT93" s="218">
        <f>IF(AO93&gt;AO94,-1,0)</f>
        <v>0</v>
      </c>
      <c r="AU93" s="245">
        <f>IF(AO93&gt;AO95,-1,0)</f>
        <v>0</v>
      </c>
      <c r="AV93" s="219">
        <f>1000000-(AY93*100000+BB93*10000+AZ93*1000)</f>
        <v>1000000</v>
      </c>
      <c r="AW93" s="246">
        <f>RANK(AV93,AV92:AV95,1)</f>
        <v>1</v>
      </c>
      <c r="AX93" s="247" t="str">
        <f>F92</f>
        <v>Algerien</v>
      </c>
      <c r="AY93" s="222">
        <f t="shared" si="127"/>
        <v>0</v>
      </c>
      <c r="AZ93" s="248">
        <f t="shared" si="127"/>
        <v>0</v>
      </c>
      <c r="BA93" s="248">
        <f t="shared" si="127"/>
        <v>0</v>
      </c>
      <c r="BB93" s="222">
        <f>AZ93-BA93</f>
        <v>0</v>
      </c>
      <c r="BC93" s="219">
        <f>IF(AV92&lt;&gt;AV93,AV92-2000,IF(BC91=K92,AV92-1000,AV92))</f>
        <v>1000000</v>
      </c>
      <c r="BD93" s="223"/>
      <c r="BE93" s="219">
        <f>IF(AV93&lt;&gt;AV94,AV94-2000,IF(BE91=K97,AV94-1000,AV94))</f>
        <v>1000000</v>
      </c>
      <c r="BF93" s="219">
        <f>IF(AV95&lt;&gt;AV93,AV95-2000,IF(BF91=K95,AV95-1000,AV95))</f>
        <v>1000000</v>
      </c>
      <c r="BG93" s="249">
        <f>BD96</f>
        <v>3000000</v>
      </c>
      <c r="BH93" s="225">
        <f>RANK(BG93,BG92:BG95,1)</f>
        <v>1</v>
      </c>
      <c r="BI93" s="167" t="str">
        <f t="shared" si="128"/>
        <v>Algerien</v>
      </c>
      <c r="BJ93" s="226">
        <f t="shared" si="128"/>
        <v>0</v>
      </c>
      <c r="BK93" s="226">
        <f t="shared" si="128"/>
        <v>0</v>
      </c>
      <c r="BL93" s="226">
        <f t="shared" si="128"/>
        <v>0</v>
      </c>
      <c r="BM93" s="215"/>
      <c r="BN93" s="167"/>
      <c r="BO93" s="167"/>
      <c r="BP93" s="464">
        <v>2</v>
      </c>
      <c r="BQ93" s="465" t="str">
        <f>IFERROR(VLOOKUP(2,BH92:BI95,2,FALSE()),"")</f>
        <v/>
      </c>
      <c r="BR93" s="466"/>
      <c r="BS93" s="464" t="str">
        <f>IFERROR(VLOOKUP(2,BH92:BL95,3,FALSE()),"")</f>
        <v/>
      </c>
      <c r="BT93" s="467" t="str">
        <f>IFERROR(VLOOKUP(2,BH92:BL95,4,FALSE()),"")</f>
        <v/>
      </c>
      <c r="BU93" s="225" t="s">
        <v>59</v>
      </c>
      <c r="BV93" s="467" t="str">
        <f>IFERROR(VLOOKUP(2,BH92:BL95,5,FALSE()),"")</f>
        <v/>
      </c>
      <c r="BW93" s="467" t="s">
        <v>146</v>
      </c>
      <c r="BX93" s="167"/>
      <c r="BY93" s="167"/>
      <c r="BZ93" s="167"/>
      <c r="CA93" s="167"/>
      <c r="CB93" s="167"/>
      <c r="CC93" s="167"/>
      <c r="CD93" s="167"/>
    </row>
    <row r="94" spans="1:82" ht="13.5" customHeight="1" x14ac:dyDescent="0.2">
      <c r="A94" s="468">
        <v>43</v>
      </c>
      <c r="B94" s="469" t="s">
        <v>140</v>
      </c>
      <c r="C94" s="62" t="str">
        <f>C92</f>
        <v>Argentinien</v>
      </c>
      <c r="D94" s="63"/>
      <c r="E94" s="63"/>
      <c r="F94" s="64" t="str">
        <f>C93</f>
        <v>Österreich</v>
      </c>
      <c r="G94" s="470" t="s">
        <v>114</v>
      </c>
      <c r="H94" s="65">
        <v>46195</v>
      </c>
      <c r="I94" s="471">
        <v>0.79166666666666696</v>
      </c>
      <c r="J94" s="472">
        <f t="shared" si="118"/>
        <v>2</v>
      </c>
      <c r="K94" s="473" t="str">
        <f t="shared" si="119"/>
        <v>NEIN</v>
      </c>
      <c r="L94" s="474" t="str">
        <f t="shared" si="120"/>
        <v>Nein</v>
      </c>
      <c r="M94" s="470" t="str">
        <f t="shared" si="121"/>
        <v>Nein</v>
      </c>
      <c r="N94" s="475" t="str">
        <f t="shared" si="122"/>
        <v>n</v>
      </c>
      <c r="O94" s="179"/>
      <c r="P94" s="179"/>
      <c r="Q94" s="207"/>
      <c r="R94" s="207"/>
      <c r="S94" s="207"/>
      <c r="T94" s="207">
        <v>2</v>
      </c>
      <c r="U94" s="207">
        <v>1</v>
      </c>
      <c r="V94" s="207">
        <v>1</v>
      </c>
      <c r="W94" s="207">
        <f t="shared" si="123"/>
        <v>0</v>
      </c>
      <c r="X94" s="207">
        <f t="shared" si="124"/>
        <v>0</v>
      </c>
      <c r="Y94" s="207">
        <f t="shared" si="125"/>
        <v>0</v>
      </c>
      <c r="AA94" s="208">
        <f t="shared" si="126"/>
        <v>0</v>
      </c>
      <c r="AB94" s="209">
        <f>IF($D94="",0,IF($D94&gt;$E94,3,IF($D94=E94,1,0)))</f>
        <v>0</v>
      </c>
      <c r="AC94" s="209"/>
      <c r="AD94" s="209">
        <f>IF($E94="",0,IF($D94&gt;$E94,0,IF($D94=E94,1,3)))</f>
        <v>0</v>
      </c>
      <c r="AE94" s="209"/>
      <c r="AF94" s="211">
        <f>D94</f>
        <v>0</v>
      </c>
      <c r="AG94" s="211"/>
      <c r="AH94" s="211">
        <f>E94</f>
        <v>0</v>
      </c>
      <c r="AI94" s="211"/>
      <c r="AJ94" s="213">
        <f>E94</f>
        <v>0</v>
      </c>
      <c r="AK94" s="213"/>
      <c r="AL94" s="213">
        <f>D94</f>
        <v>0</v>
      </c>
      <c r="AM94" s="213"/>
      <c r="AN94" s="215"/>
      <c r="AO94" s="241">
        <f>AD98</f>
        <v>0</v>
      </c>
      <c r="AP94" s="242">
        <f>AH98</f>
        <v>0</v>
      </c>
      <c r="AQ94" s="243">
        <f>AL98</f>
        <v>0</v>
      </c>
      <c r="AR94" s="244">
        <f>AP94-AQ94</f>
        <v>0</v>
      </c>
      <c r="AS94" s="245">
        <f>IF(AO94&gt;AO92,-1,0)</f>
        <v>0</v>
      </c>
      <c r="AT94" s="218">
        <f>IF(AO94&gt;AO93,-1,0)</f>
        <v>0</v>
      </c>
      <c r="AU94" s="245">
        <f>IF(AO94&gt;AO95,-1,0)</f>
        <v>0</v>
      </c>
      <c r="AV94" s="219">
        <f>1000000-(AY94*100000+BB94*10000+AZ94*1000)</f>
        <v>1000000</v>
      </c>
      <c r="AW94" s="246">
        <f>RANK(AV94,AV92:AV95,1)</f>
        <v>1</v>
      </c>
      <c r="AX94" s="247" t="str">
        <f>C93</f>
        <v>Österreich</v>
      </c>
      <c r="AY94" s="222">
        <f t="shared" si="127"/>
        <v>0</v>
      </c>
      <c r="AZ94" s="248">
        <f t="shared" si="127"/>
        <v>0</v>
      </c>
      <c r="BA94" s="248">
        <f t="shared" si="127"/>
        <v>0</v>
      </c>
      <c r="BB94" s="222">
        <f>AZ94-BA94</f>
        <v>0</v>
      </c>
      <c r="BC94" s="219">
        <f>IF(AV92&lt;&gt;AV94,AV92-2000,IF(BC91=K94,AV92-1000,AV92))</f>
        <v>1000000</v>
      </c>
      <c r="BD94" s="219">
        <f>IF(AV93&lt;&gt;AV94,AV93-2000,IF(BD91=K97,AV93-1000,AV93))</f>
        <v>1000000</v>
      </c>
      <c r="BE94" s="223"/>
      <c r="BF94" s="219">
        <f>IF(AV95&lt;&gt;AV94,AV95-2000,IF(BF91=K93,AV95-1000,AV95))</f>
        <v>1000000</v>
      </c>
      <c r="BG94" s="249">
        <f>BE96</f>
        <v>3000000</v>
      </c>
      <c r="BH94" s="225">
        <f>RANK(BG94,BG92:BG95,1)</f>
        <v>1</v>
      </c>
      <c r="BI94" s="167" t="str">
        <f t="shared" si="128"/>
        <v>Österreich</v>
      </c>
      <c r="BJ94" s="226">
        <f t="shared" si="128"/>
        <v>0</v>
      </c>
      <c r="BK94" s="226">
        <f t="shared" si="128"/>
        <v>0</v>
      </c>
      <c r="BL94" s="226">
        <f t="shared" si="128"/>
        <v>0</v>
      </c>
      <c r="BM94" s="215"/>
      <c r="BN94" s="167"/>
      <c r="BO94" s="167"/>
      <c r="BP94" s="704">
        <v>3</v>
      </c>
      <c r="BQ94" s="705" t="str">
        <f>IFERROR(VLOOKUP(3,BH92:BI95,2,FALSE()),"")</f>
        <v/>
      </c>
      <c r="BR94" s="706"/>
      <c r="BS94" s="707" t="str">
        <f>IFERROR(VLOOKUP(3,BH92:BL95,3,FALSE()),"")</f>
        <v/>
      </c>
      <c r="BT94" s="707" t="str">
        <f>IFERROR(VLOOKUP(3,BH92:BL95,4,FALSE()),"")</f>
        <v/>
      </c>
      <c r="BU94" s="708" t="s">
        <v>59</v>
      </c>
      <c r="BV94" s="707" t="str">
        <f>IFERROR(VLOOKUP(3,BH92:BL95,5,FALSE()),"")</f>
        <v/>
      </c>
      <c r="BW94" s="258"/>
      <c r="BX94" s="167"/>
      <c r="BY94" s="167"/>
      <c r="BZ94" s="167"/>
      <c r="CA94" s="167"/>
      <c r="CB94" s="167"/>
      <c r="CC94" s="167"/>
      <c r="CD94" s="167"/>
    </row>
    <row r="95" spans="1:82" ht="13.5" customHeight="1" x14ac:dyDescent="0.2">
      <c r="A95" s="233">
        <v>44</v>
      </c>
      <c r="B95" s="234" t="s">
        <v>140</v>
      </c>
      <c r="C95" s="13" t="str">
        <f>F93</f>
        <v>Jordanien</v>
      </c>
      <c r="D95" s="14"/>
      <c r="E95" s="14"/>
      <c r="F95" s="15" t="str">
        <f>F92</f>
        <v>Algerien</v>
      </c>
      <c r="G95" s="156" t="s">
        <v>78</v>
      </c>
      <c r="H95" s="16">
        <v>46196</v>
      </c>
      <c r="I95" s="236">
        <v>0.20833333333333301</v>
      </c>
      <c r="J95" s="237">
        <f t="shared" si="118"/>
        <v>3</v>
      </c>
      <c r="K95" s="238" t="str">
        <f t="shared" si="119"/>
        <v>NEIN</v>
      </c>
      <c r="L95" s="239" t="str">
        <f t="shared" si="120"/>
        <v>Nein</v>
      </c>
      <c r="M95" s="156" t="str">
        <f t="shared" si="121"/>
        <v>Nein</v>
      </c>
      <c r="N95" s="240" t="str">
        <f t="shared" si="122"/>
        <v>n</v>
      </c>
      <c r="O95" s="179"/>
      <c r="P95" s="179"/>
      <c r="Q95" s="207"/>
      <c r="R95" s="207"/>
      <c r="S95" s="207"/>
      <c r="T95" s="207">
        <v>2</v>
      </c>
      <c r="U95" s="207">
        <v>1</v>
      </c>
      <c r="V95" s="207">
        <v>1</v>
      </c>
      <c r="W95" s="207">
        <f t="shared" si="123"/>
        <v>0</v>
      </c>
      <c r="X95" s="207">
        <f t="shared" si="124"/>
        <v>0</v>
      </c>
      <c r="Y95" s="207">
        <f t="shared" si="125"/>
        <v>0</v>
      </c>
      <c r="AA95" s="208">
        <f t="shared" si="126"/>
        <v>0</v>
      </c>
      <c r="AB95" s="209"/>
      <c r="AC95" s="209">
        <f>IF($D95="",0,IF($E95&gt;$D95,3,IF($E95=D95,1,0)))</f>
        <v>0</v>
      </c>
      <c r="AD95" s="209"/>
      <c r="AE95" s="209">
        <f>IF($D95="",0,IF($E95&gt;$D95,0,IF($E95=D95,1,3)))</f>
        <v>0</v>
      </c>
      <c r="AF95" s="211"/>
      <c r="AG95" s="211">
        <f>E95</f>
        <v>0</v>
      </c>
      <c r="AH95" s="211"/>
      <c r="AI95" s="211">
        <f>D95</f>
        <v>0</v>
      </c>
      <c r="AJ95" s="213"/>
      <c r="AK95" s="213">
        <f>D95</f>
        <v>0</v>
      </c>
      <c r="AL95" s="213"/>
      <c r="AM95" s="213">
        <f>E95</f>
        <v>0</v>
      </c>
      <c r="AN95" s="215"/>
      <c r="AO95" s="241">
        <f>AE98</f>
        <v>0</v>
      </c>
      <c r="AP95" s="242">
        <f>AI98</f>
        <v>0</v>
      </c>
      <c r="AQ95" s="243">
        <f>AM98</f>
        <v>0</v>
      </c>
      <c r="AR95" s="244">
        <f>AP95-AQ95</f>
        <v>0</v>
      </c>
      <c r="AS95" s="245">
        <f>IF(AO95&gt;AO92,-1,0)</f>
        <v>0</v>
      </c>
      <c r="AT95" s="218">
        <f>IF(AO95&gt;AO93,-1,0)</f>
        <v>0</v>
      </c>
      <c r="AU95" s="245">
        <f>IF(AO95&gt;AO94,-1,0)</f>
        <v>0</v>
      </c>
      <c r="AV95" s="219">
        <f>1000000-(AY95*100000+BB95*10000+AZ95*1000)</f>
        <v>1000000</v>
      </c>
      <c r="AW95" s="246">
        <f>RANK(AV95,AV92:AV95,1)</f>
        <v>1</v>
      </c>
      <c r="AX95" s="247" t="str">
        <f>F93</f>
        <v>Jordanien</v>
      </c>
      <c r="AY95" s="222">
        <f t="shared" si="127"/>
        <v>0</v>
      </c>
      <c r="AZ95" s="248">
        <f t="shared" si="127"/>
        <v>0</v>
      </c>
      <c r="BA95" s="248">
        <f t="shared" si="127"/>
        <v>0</v>
      </c>
      <c r="BB95" s="222">
        <f>AZ95-BA95</f>
        <v>0</v>
      </c>
      <c r="BC95" s="219">
        <f>IF(AV92&lt;&gt;AV95,AV92-2000,IF(BC91=K96,AV92-1000,AV92))</f>
        <v>1000000</v>
      </c>
      <c r="BD95" s="219">
        <f>IF(AV93&lt;&gt;AV95,AV93-2000,IF(BD91=K95,AV93-1000,AV93))</f>
        <v>1000000</v>
      </c>
      <c r="BE95" s="219">
        <f>IF(AV94&lt;&gt;AV95,AV94-2000,IF(BE91=K93,AV94-1000,AV94))</f>
        <v>1000000</v>
      </c>
      <c r="BF95" s="223"/>
      <c r="BG95" s="249">
        <f>BF96</f>
        <v>3000000</v>
      </c>
      <c r="BH95" s="225">
        <f>RANK(BG95,BG92:BG95,1)</f>
        <v>1</v>
      </c>
      <c r="BI95" s="167" t="str">
        <f t="shared" si="128"/>
        <v>Jordanien</v>
      </c>
      <c r="BJ95" s="226">
        <f t="shared" si="128"/>
        <v>0</v>
      </c>
      <c r="BK95" s="226">
        <f t="shared" si="128"/>
        <v>0</v>
      </c>
      <c r="BL95" s="226">
        <f t="shared" si="128"/>
        <v>0</v>
      </c>
      <c r="BM95" s="215"/>
      <c r="BN95" s="167"/>
      <c r="BO95" s="167"/>
      <c r="BP95" s="709">
        <v>4</v>
      </c>
      <c r="BQ95" s="710" t="str">
        <f>IFERROR(VLOOKUP(4,BH92:BI95,2,FALSE()),"")</f>
        <v/>
      </c>
      <c r="BR95" s="711"/>
      <c r="BS95" s="712" t="str">
        <f>IFERROR(VLOOKUP(4,BH92:BL95,3,FALSE()),"")</f>
        <v/>
      </c>
      <c r="BT95" s="712" t="str">
        <f>IFERROR(VLOOKUP(4,BH92:BL95,4,FALSE()),"")</f>
        <v/>
      </c>
      <c r="BU95" s="713" t="s">
        <v>59</v>
      </c>
      <c r="BV95" s="712" t="str">
        <f>IFERROR(VLOOKUP(4,BH92:BL95,5,FALSE()),"")</f>
        <v/>
      </c>
      <c r="BW95" s="258"/>
      <c r="BX95" s="167"/>
      <c r="BY95" s="167"/>
      <c r="BZ95" s="167"/>
      <c r="CA95" s="167"/>
      <c r="CB95" s="167"/>
      <c r="CC95" s="167"/>
      <c r="CD95" s="167"/>
    </row>
    <row r="96" spans="1:82" ht="12.75" customHeight="1" x14ac:dyDescent="0.2">
      <c r="A96" s="468">
        <v>70</v>
      </c>
      <c r="B96" s="469" t="s">
        <v>140</v>
      </c>
      <c r="C96" s="62" t="str">
        <f>F93</f>
        <v>Jordanien</v>
      </c>
      <c r="D96" s="63"/>
      <c r="E96" s="63"/>
      <c r="F96" s="64" t="str">
        <f>C92</f>
        <v>Argentinien</v>
      </c>
      <c r="G96" s="470" t="s">
        <v>114</v>
      </c>
      <c r="H96" s="65">
        <v>46201</v>
      </c>
      <c r="I96" s="471">
        <v>0.16666666666666699</v>
      </c>
      <c r="J96" s="472">
        <f t="shared" si="118"/>
        <v>1</v>
      </c>
      <c r="K96" s="473" t="str">
        <f t="shared" si="119"/>
        <v>NEIN</v>
      </c>
      <c r="L96" s="474" t="str">
        <f t="shared" si="120"/>
        <v>Nein</v>
      </c>
      <c r="M96" s="470" t="str">
        <f t="shared" si="121"/>
        <v>Nein</v>
      </c>
      <c r="N96" s="475" t="str">
        <f t="shared" si="122"/>
        <v>n</v>
      </c>
      <c r="O96" s="179"/>
      <c r="P96" s="179"/>
      <c r="Q96" s="207"/>
      <c r="R96" s="207"/>
      <c r="S96" s="207"/>
      <c r="T96" s="207">
        <v>2</v>
      </c>
      <c r="U96" s="207">
        <v>1</v>
      </c>
      <c r="V96" s="207">
        <v>1</v>
      </c>
      <c r="W96" s="207">
        <f t="shared" si="123"/>
        <v>0</v>
      </c>
      <c r="X96" s="207">
        <f t="shared" si="124"/>
        <v>0</v>
      </c>
      <c r="Y96" s="207">
        <f t="shared" si="125"/>
        <v>0</v>
      </c>
      <c r="AA96" s="208">
        <f t="shared" si="126"/>
        <v>0</v>
      </c>
      <c r="AB96" s="209">
        <f>IF($D96="",0,IF($D96&gt;$E96,0,IF($D96=E96,1,3)))</f>
        <v>0</v>
      </c>
      <c r="AC96" s="210"/>
      <c r="AD96" s="210"/>
      <c r="AE96" s="209">
        <f>IF($E96="",0,IF($D96&gt;$E96,3,IF($D96=E96,1,0)))</f>
        <v>0</v>
      </c>
      <c r="AF96" s="211">
        <f>E96</f>
        <v>0</v>
      </c>
      <c r="AG96" s="212"/>
      <c r="AH96" s="212"/>
      <c r="AI96" s="211">
        <f>D96</f>
        <v>0</v>
      </c>
      <c r="AJ96" s="213">
        <f>D96</f>
        <v>0</v>
      </c>
      <c r="AK96" s="214"/>
      <c r="AL96" s="214"/>
      <c r="AM96" s="213">
        <f>E96</f>
        <v>0</v>
      </c>
      <c r="AN96" s="215"/>
      <c r="AO96" s="226"/>
      <c r="AP96" s="226"/>
      <c r="AQ96" s="226"/>
      <c r="AR96" s="226"/>
      <c r="AS96" s="226"/>
      <c r="AT96" s="226"/>
      <c r="AU96" s="226"/>
      <c r="AV96" s="219"/>
      <c r="AW96" s="226"/>
      <c r="AX96" s="260"/>
      <c r="AY96" s="226"/>
      <c r="AZ96" s="226"/>
      <c r="BA96" s="226"/>
      <c r="BB96" s="226"/>
      <c r="BC96" s="261">
        <f>SUM(BC92:BC95)</f>
        <v>3000000</v>
      </c>
      <c r="BD96" s="262">
        <f>SUM(BD92:BD95)</f>
        <v>3000000</v>
      </c>
      <c r="BE96" s="262">
        <f>SUM(BE92:BE95)</f>
        <v>3000000</v>
      </c>
      <c r="BF96" s="262">
        <f>SUM(BF92:BF95)</f>
        <v>3000000</v>
      </c>
      <c r="BG96" s="263"/>
      <c r="BH96" s="225"/>
      <c r="BI96" s="264"/>
      <c r="BJ96" s="226"/>
      <c r="BK96" s="226"/>
      <c r="BL96" s="226"/>
      <c r="BM96" s="215"/>
      <c r="BN96" s="167"/>
      <c r="BO96" s="167"/>
      <c r="BP96" s="258"/>
      <c r="BQ96" s="258"/>
      <c r="BR96" s="258"/>
      <c r="BS96" s="258"/>
      <c r="BT96" s="258"/>
      <c r="BU96" s="258"/>
      <c r="BV96" s="258"/>
      <c r="BW96" s="258"/>
      <c r="BX96" s="167"/>
      <c r="BY96" s="167"/>
      <c r="BZ96" s="167"/>
      <c r="CA96" s="167"/>
      <c r="CB96" s="167"/>
      <c r="CC96" s="167"/>
      <c r="CD96" s="167"/>
    </row>
    <row r="97" spans="1:82" ht="13.5" customHeight="1" x14ac:dyDescent="0.2">
      <c r="A97" s="265">
        <v>69</v>
      </c>
      <c r="B97" s="266" t="s">
        <v>140</v>
      </c>
      <c r="C97" s="21" t="str">
        <f>F92</f>
        <v>Algerien</v>
      </c>
      <c r="D97" s="22"/>
      <c r="E97" s="22"/>
      <c r="F97" s="23" t="str">
        <f>C93</f>
        <v>Österreich</v>
      </c>
      <c r="G97" s="267" t="s">
        <v>110</v>
      </c>
      <c r="H97" s="24">
        <v>46201</v>
      </c>
      <c r="I97" s="268">
        <v>0.16666666666666699</v>
      </c>
      <c r="J97" s="269">
        <f t="shared" si="118"/>
        <v>1</v>
      </c>
      <c r="K97" s="270" t="str">
        <f t="shared" si="119"/>
        <v>NEIN</v>
      </c>
      <c r="L97" s="271" t="str">
        <f t="shared" si="120"/>
        <v>Nein</v>
      </c>
      <c r="M97" s="267" t="str">
        <f t="shared" si="121"/>
        <v>Nein</v>
      </c>
      <c r="N97" s="272" t="str">
        <f t="shared" si="122"/>
        <v>n</v>
      </c>
      <c r="O97" s="179"/>
      <c r="P97" s="179"/>
      <c r="Q97" s="207"/>
      <c r="R97" s="207"/>
      <c r="S97" s="207"/>
      <c r="T97" s="207">
        <v>2</v>
      </c>
      <c r="U97" s="207">
        <v>1</v>
      </c>
      <c r="V97" s="207">
        <v>1</v>
      </c>
      <c r="W97" s="207">
        <f t="shared" si="123"/>
        <v>0</v>
      </c>
      <c r="X97" s="207">
        <f t="shared" si="124"/>
        <v>0</v>
      </c>
      <c r="Y97" s="207">
        <f t="shared" si="125"/>
        <v>0</v>
      </c>
      <c r="AA97" s="208">
        <f t="shared" si="126"/>
        <v>0</v>
      </c>
      <c r="AB97" s="210"/>
      <c r="AC97" s="209">
        <f>IF($E97="",0,IF($D97&gt;$E97,3,IF($D97=E97,1,0)))</f>
        <v>0</v>
      </c>
      <c r="AD97" s="209">
        <f>IF($E97="",0,IF($D97&gt;$E97,0,IF($D97=E97,1,3)))</f>
        <v>0</v>
      </c>
      <c r="AE97" s="210"/>
      <c r="AF97" s="212"/>
      <c r="AG97" s="211">
        <f>D97</f>
        <v>0</v>
      </c>
      <c r="AH97" s="211">
        <f>E97</f>
        <v>0</v>
      </c>
      <c r="AI97" s="212"/>
      <c r="AJ97" s="214"/>
      <c r="AK97" s="213">
        <f>E97</f>
        <v>0</v>
      </c>
      <c r="AL97" s="213">
        <f>D97</f>
        <v>0</v>
      </c>
      <c r="AM97" s="214"/>
      <c r="AN97" s="215"/>
      <c r="AO97" s="273" t="s">
        <v>68</v>
      </c>
      <c r="AP97" s="274"/>
      <c r="AQ97" s="274"/>
      <c r="AR97" s="274"/>
      <c r="AS97" s="274"/>
      <c r="AT97" s="274"/>
      <c r="AU97" s="274"/>
      <c r="AV97" s="219" t="b">
        <f>OR(AV92=AV93,AV92=AV94,AV92=AV95,AV93=AV94,AV93=AV95,AV94=AV95)</f>
        <v>1</v>
      </c>
      <c r="AW97" s="226"/>
      <c r="AX97" s="260"/>
      <c r="AY97" s="226"/>
      <c r="AZ97" s="226"/>
      <c r="BA97" s="226"/>
      <c r="BB97" s="226"/>
      <c r="BC97" s="219" t="s">
        <v>69</v>
      </c>
      <c r="BD97" s="219"/>
      <c r="BE97" s="219"/>
      <c r="BF97" s="219"/>
      <c r="BG97" s="219" t="b">
        <f>OR(BG92=BG93,BG92=BG94,BG92=BG95,BG93=BG94,BG93=BG95,BG94=BG95)</f>
        <v>1</v>
      </c>
      <c r="BH97" s="226"/>
      <c r="BI97" s="167"/>
      <c r="BJ97" s="226"/>
      <c r="BK97" s="226"/>
      <c r="BL97" s="226"/>
      <c r="BM97" s="215"/>
      <c r="BN97" s="167"/>
      <c r="BO97" s="167"/>
      <c r="BP97" s="258"/>
      <c r="BQ97" s="258"/>
      <c r="BR97" s="258"/>
      <c r="BS97" s="258"/>
      <c r="BT97" s="258"/>
      <c r="BU97" s="258"/>
      <c r="BV97" s="258"/>
      <c r="BW97" s="258"/>
      <c r="BX97" s="167"/>
      <c r="BY97" s="167"/>
      <c r="BZ97" s="167"/>
      <c r="CA97" s="167"/>
      <c r="CB97" s="167"/>
      <c r="CC97" s="167"/>
      <c r="CD97" s="167"/>
    </row>
    <row r="98" spans="1:82" ht="12.75" customHeight="1" thickBot="1" x14ac:dyDescent="0.25">
      <c r="A98" s="233"/>
      <c r="B98" s="234"/>
      <c r="C98" s="13"/>
      <c r="D98" s="476"/>
      <c r="E98" s="235"/>
      <c r="F98" s="15"/>
      <c r="G98" s="156"/>
      <c r="H98" s="25"/>
      <c r="I98" s="236"/>
      <c r="J98" s="237"/>
      <c r="K98" s="238"/>
      <c r="L98" s="239"/>
      <c r="M98" s="156"/>
      <c r="N98" s="240"/>
      <c r="O98" s="179"/>
      <c r="P98" s="179"/>
      <c r="Q98" s="154"/>
      <c r="R98" s="154"/>
      <c r="S98" s="154"/>
      <c r="T98" s="154"/>
      <c r="U98" s="154"/>
      <c r="V98" s="154"/>
      <c r="W98" s="154"/>
      <c r="X98" s="154"/>
      <c r="Y98" s="154"/>
      <c r="AA98" s="275"/>
      <c r="AB98" s="276">
        <f t="shared" ref="AB98:AM98" si="129">SUM(AB92:AB97)</f>
        <v>0</v>
      </c>
      <c r="AC98" s="276">
        <f t="shared" si="129"/>
        <v>0</v>
      </c>
      <c r="AD98" s="276">
        <f t="shared" si="129"/>
        <v>0</v>
      </c>
      <c r="AE98" s="276">
        <f t="shared" si="129"/>
        <v>0</v>
      </c>
      <c r="AF98" s="277">
        <f t="shared" si="129"/>
        <v>0</v>
      </c>
      <c r="AG98" s="277">
        <f t="shared" si="129"/>
        <v>0</v>
      </c>
      <c r="AH98" s="277">
        <f t="shared" si="129"/>
        <v>0</v>
      </c>
      <c r="AI98" s="277">
        <f t="shared" si="129"/>
        <v>0</v>
      </c>
      <c r="AJ98" s="277">
        <f t="shared" si="129"/>
        <v>0</v>
      </c>
      <c r="AK98" s="277">
        <f t="shared" si="129"/>
        <v>0</v>
      </c>
      <c r="AL98" s="277">
        <f t="shared" si="129"/>
        <v>0</v>
      </c>
      <c r="AM98" s="277">
        <f t="shared" si="129"/>
        <v>0</v>
      </c>
      <c r="AN98" s="215"/>
      <c r="AO98" s="275"/>
      <c r="AP98" s="275"/>
      <c r="AQ98" s="275"/>
      <c r="AR98" s="275"/>
      <c r="AS98" s="275"/>
      <c r="AT98" s="275"/>
      <c r="AU98" s="275"/>
      <c r="AV98" s="278" t="s">
        <v>70</v>
      </c>
      <c r="AW98" s="275"/>
      <c r="AX98" s="279"/>
      <c r="AY98" s="275"/>
      <c r="AZ98" s="275"/>
      <c r="BA98" s="275"/>
      <c r="BB98" s="275"/>
      <c r="BC98" s="215"/>
      <c r="BD98" s="215"/>
      <c r="BE98" s="215"/>
      <c r="BF98" s="215"/>
      <c r="BG98" s="215"/>
      <c r="BH98" s="275"/>
      <c r="BI98" s="215"/>
      <c r="BJ98" s="226"/>
      <c r="BK98" s="226"/>
      <c r="BL98" s="226"/>
      <c r="BM98" s="167"/>
      <c r="BN98" s="167"/>
      <c r="BO98" s="167"/>
      <c r="BP98" s="258"/>
      <c r="BQ98" s="258"/>
      <c r="BR98" s="258"/>
      <c r="BS98" s="258"/>
      <c r="BT98" s="258"/>
      <c r="BU98" s="258"/>
      <c r="BV98" s="258"/>
      <c r="BW98" s="258"/>
      <c r="BX98" s="167"/>
      <c r="BY98" s="167"/>
      <c r="BZ98" s="167"/>
      <c r="CA98" s="167"/>
      <c r="CB98" s="167"/>
      <c r="CC98" s="167"/>
      <c r="CD98" s="167"/>
    </row>
    <row r="99" spans="1:82" ht="13.5" hidden="1" customHeight="1" x14ac:dyDescent="0.2">
      <c r="A99" s="233"/>
      <c r="B99" s="234"/>
      <c r="C99" s="13"/>
      <c r="D99" s="235"/>
      <c r="E99" s="235"/>
      <c r="F99" s="15"/>
      <c r="G99" s="156"/>
      <c r="H99" s="25"/>
      <c r="I99" s="236"/>
      <c r="J99" s="237"/>
      <c r="K99" s="238"/>
      <c r="L99" s="239"/>
      <c r="M99" s="156"/>
      <c r="N99" s="240"/>
      <c r="O99" s="179"/>
      <c r="P99" s="179"/>
      <c r="Q99" s="154"/>
      <c r="R99" s="154"/>
      <c r="S99" s="154"/>
      <c r="T99" s="154"/>
      <c r="U99" s="154"/>
      <c r="V99" s="154"/>
      <c r="W99" s="154"/>
      <c r="X99" s="154"/>
      <c r="Y99" s="154"/>
      <c r="AA99" s="226"/>
      <c r="AB99" s="226"/>
      <c r="AC99" s="226"/>
      <c r="AD99" s="226"/>
      <c r="AE99" s="226"/>
      <c r="AF99" s="226"/>
      <c r="AG99" s="226"/>
      <c r="AH99" s="226"/>
      <c r="AI99" s="226"/>
      <c r="AJ99" s="226"/>
      <c r="AK99" s="226"/>
      <c r="AL99" s="226"/>
      <c r="AM99" s="226"/>
      <c r="AN99" s="167"/>
      <c r="AO99" s="226"/>
      <c r="AP99" s="226"/>
      <c r="AQ99" s="226"/>
      <c r="AR99" s="226"/>
      <c r="AS99" s="226"/>
      <c r="AT99" s="226"/>
      <c r="AU99" s="226"/>
      <c r="AV99" s="167"/>
      <c r="AW99" s="226"/>
      <c r="AX99" s="260"/>
      <c r="AY99" s="226"/>
      <c r="AZ99" s="226"/>
      <c r="BA99" s="226"/>
      <c r="BB99" s="226"/>
      <c r="BC99" s="167"/>
      <c r="BD99" s="167"/>
      <c r="BE99" s="167"/>
      <c r="BF99" s="167"/>
      <c r="BG99" s="167"/>
      <c r="BH99" s="226"/>
      <c r="BI99" s="167"/>
      <c r="BJ99" s="226"/>
      <c r="BK99" s="226"/>
      <c r="BL99" s="226"/>
      <c r="BM99" s="167"/>
      <c r="BN99" s="167"/>
      <c r="BO99" s="167"/>
      <c r="BP99" s="258"/>
      <c r="BQ99" s="258"/>
      <c r="BR99" s="258"/>
      <c r="BS99" s="258"/>
      <c r="BT99" s="258"/>
      <c r="BU99" s="258"/>
      <c r="BV99" s="258"/>
      <c r="BW99" s="258"/>
      <c r="BX99" s="167"/>
      <c r="BY99" s="167"/>
      <c r="BZ99" s="167"/>
      <c r="CA99" s="167"/>
      <c r="CB99" s="167"/>
      <c r="CC99" s="167"/>
      <c r="CD99" s="167"/>
    </row>
    <row r="100" spans="1:82" ht="65.099999999999994" customHeight="1" thickBot="1" x14ac:dyDescent="0.25">
      <c r="A100" s="180" t="s">
        <v>29</v>
      </c>
      <c r="B100" s="181" t="s">
        <v>30</v>
      </c>
      <c r="C100" s="182" t="s">
        <v>31</v>
      </c>
      <c r="D100" s="183" t="s">
        <v>32</v>
      </c>
      <c r="E100" s="183" t="s">
        <v>33</v>
      </c>
      <c r="F100" s="184" t="s">
        <v>34</v>
      </c>
      <c r="G100" s="185" t="s">
        <v>35</v>
      </c>
      <c r="H100" s="186" t="s">
        <v>36</v>
      </c>
      <c r="I100" s="187" t="s">
        <v>37</v>
      </c>
      <c r="J100" s="188" t="s">
        <v>38</v>
      </c>
      <c r="K100" s="185" t="s">
        <v>39</v>
      </c>
      <c r="L100" s="189" t="s">
        <v>40</v>
      </c>
      <c r="M100" s="187" t="s">
        <v>41</v>
      </c>
      <c r="N100" s="181" t="s">
        <v>42</v>
      </c>
      <c r="O100" s="179"/>
      <c r="P100" s="179"/>
      <c r="Q100" s="154"/>
      <c r="R100" s="154"/>
      <c r="S100" s="154"/>
      <c r="T100" s="154"/>
      <c r="U100" s="154"/>
      <c r="V100" s="154"/>
      <c r="W100" s="154"/>
      <c r="X100" s="154"/>
      <c r="Y100" s="154"/>
      <c r="AA100" s="281" t="s">
        <v>52</v>
      </c>
      <c r="AB100" s="282" t="str">
        <f>C101</f>
        <v>Portugal</v>
      </c>
      <c r="AC100" s="282" t="str">
        <f>F101</f>
        <v>Kongo</v>
      </c>
      <c r="AD100" s="282" t="str">
        <f>C102</f>
        <v>Usbekistan</v>
      </c>
      <c r="AE100" s="282" t="str">
        <f>F102</f>
        <v>Kolumbien</v>
      </c>
      <c r="AF100" s="284" t="str">
        <f t="shared" ref="AF100:AM100" si="130">AB100</f>
        <v>Portugal</v>
      </c>
      <c r="AG100" s="284" t="str">
        <f t="shared" si="130"/>
        <v>Kongo</v>
      </c>
      <c r="AH100" s="284" t="str">
        <f t="shared" si="130"/>
        <v>Usbekistan</v>
      </c>
      <c r="AI100" s="284" t="str">
        <f t="shared" si="130"/>
        <v>Kolumbien</v>
      </c>
      <c r="AJ100" s="284" t="str">
        <f t="shared" si="130"/>
        <v>Portugal</v>
      </c>
      <c r="AK100" s="284" t="str">
        <f t="shared" si="130"/>
        <v>Kongo</v>
      </c>
      <c r="AL100" s="284" t="str">
        <f t="shared" si="130"/>
        <v>Usbekistan</v>
      </c>
      <c r="AM100" s="284" t="str">
        <f t="shared" si="130"/>
        <v>Kolumbien</v>
      </c>
      <c r="AN100" s="215"/>
      <c r="AO100" s="284" t="s">
        <v>53</v>
      </c>
      <c r="AP100" s="275"/>
      <c r="AQ100" s="275"/>
      <c r="AR100" s="275"/>
      <c r="AS100" s="208"/>
      <c r="AT100" s="275"/>
      <c r="AU100" s="275"/>
      <c r="AV100" s="215"/>
      <c r="AW100" s="285" t="s">
        <v>54</v>
      </c>
      <c r="AX100" s="279"/>
      <c r="AY100" s="275"/>
      <c r="AZ100" s="275"/>
      <c r="BA100" s="275"/>
      <c r="BB100" s="275"/>
      <c r="BC100" s="215" t="str">
        <f>AX101</f>
        <v>Portugal</v>
      </c>
      <c r="BD100" s="215" t="str">
        <f>AX102</f>
        <v>Kongo</v>
      </c>
      <c r="BE100" s="215" t="str">
        <f>AX103</f>
        <v>Usbekistan</v>
      </c>
      <c r="BF100" s="215" t="str">
        <f>AX104</f>
        <v>Kolumbien</v>
      </c>
      <c r="BG100" s="215"/>
      <c r="BH100" s="285" t="s">
        <v>54</v>
      </c>
      <c r="BI100" s="215"/>
      <c r="BJ100" s="275"/>
      <c r="BK100" s="275"/>
      <c r="BL100" s="275"/>
      <c r="BM100" s="215"/>
      <c r="BN100" s="167"/>
      <c r="BO100" s="167"/>
      <c r="BP100" s="258"/>
      <c r="BQ100" s="258"/>
      <c r="BR100" s="258"/>
      <c r="BS100" s="258"/>
      <c r="BT100" s="258"/>
      <c r="BU100" s="258"/>
      <c r="BV100" s="258"/>
      <c r="BW100" s="258"/>
      <c r="BX100" s="167"/>
      <c r="BY100" s="167"/>
      <c r="BZ100" s="167"/>
      <c r="CA100" s="167"/>
      <c r="CB100" s="167"/>
      <c r="CC100" s="167"/>
      <c r="CD100" s="167"/>
    </row>
    <row r="101" spans="1:82" ht="13.5" customHeight="1" thickBot="1" x14ac:dyDescent="0.25">
      <c r="A101" s="477">
        <v>23</v>
      </c>
      <c r="B101" s="478" t="s">
        <v>147</v>
      </c>
      <c r="C101" s="66" t="s">
        <v>148</v>
      </c>
      <c r="D101" s="67"/>
      <c r="E101" s="67"/>
      <c r="F101" s="68" t="s">
        <v>149</v>
      </c>
      <c r="G101" s="479" t="s">
        <v>108</v>
      </c>
      <c r="H101" s="69">
        <v>46190</v>
      </c>
      <c r="I101" s="480">
        <v>0.79166666666666696</v>
      </c>
      <c r="J101" s="481">
        <f t="shared" ref="J101:J106" si="131">WEEKDAY(H101)</f>
        <v>4</v>
      </c>
      <c r="K101" s="482" t="str">
        <f t="shared" ref="K101:K106" si="132">IF(N101="n","NEIN",IF(D101&gt;E101,C101,IF(E101&gt;D101,F101,"REMIS")))</f>
        <v>NEIN</v>
      </c>
      <c r="L101" s="483" t="str">
        <f t="shared" ref="L101:L106" si="133">IF(N101="n","Nein",D101-E101)</f>
        <v>Nein</v>
      </c>
      <c r="M101" s="479" t="str">
        <f t="shared" ref="M101:M106" si="134">IF(N101="n","Nein",TEXT(D101,"TT")&amp;TEXT(E101,"TT"))</f>
        <v>Nein</v>
      </c>
      <c r="N101" s="484" t="str">
        <f t="shared" ref="N101:N106" si="135">IF(ISBLANK(E101),"n","j")</f>
        <v>n</v>
      </c>
      <c r="O101" s="179"/>
      <c r="P101" s="179"/>
      <c r="Q101" s="207"/>
      <c r="R101" s="207"/>
      <c r="S101" s="207"/>
      <c r="T101" s="207">
        <v>2</v>
      </c>
      <c r="U101" s="207">
        <v>1</v>
      </c>
      <c r="V101" s="207">
        <v>1</v>
      </c>
      <c r="W101" s="207">
        <f t="shared" ref="W101:W106" si="136">(SUM(Q101))/2</f>
        <v>0</v>
      </c>
      <c r="X101" s="207">
        <f t="shared" ref="X101:X106" si="137">IF(S101=1,0,R101)</f>
        <v>0</v>
      </c>
      <c r="Y101" s="207">
        <f t="shared" ref="Y101:Y106" si="138">IF(S101=0,0,IF(S101=2,1,IF(S101=1,1,0)))</f>
        <v>0</v>
      </c>
      <c r="AA101" s="208">
        <f t="shared" ref="AA101:AA106" si="139">IF(D101-E101&gt;0,1,IF(E101=D101,0,-1))</f>
        <v>0</v>
      </c>
      <c r="AB101" s="209">
        <f>IF($D101="",0,IF($D101&gt;$E101,3,IF($D101=E101,1,0)))</f>
        <v>0</v>
      </c>
      <c r="AC101" s="209">
        <f>IF($E101="",0,IF($D101&gt;$E101,0,IF($D101=E101,1,3)))</f>
        <v>0</v>
      </c>
      <c r="AD101" s="210"/>
      <c r="AE101" s="210"/>
      <c r="AF101" s="211">
        <f>D101</f>
        <v>0</v>
      </c>
      <c r="AG101" s="211">
        <f>E101</f>
        <v>0</v>
      </c>
      <c r="AH101" s="212"/>
      <c r="AI101" s="212"/>
      <c r="AJ101" s="213">
        <f>E101</f>
        <v>0</v>
      </c>
      <c r="AK101" s="213">
        <f>D101</f>
        <v>0</v>
      </c>
      <c r="AL101" s="214"/>
      <c r="AM101" s="214"/>
      <c r="AN101" s="215"/>
      <c r="AO101" s="216">
        <f>AB107</f>
        <v>0</v>
      </c>
      <c r="AP101" s="211">
        <f>AF107</f>
        <v>0</v>
      </c>
      <c r="AQ101" s="213">
        <f>AJ107</f>
        <v>0</v>
      </c>
      <c r="AR101" s="217">
        <f>AP101-AQ101</f>
        <v>0</v>
      </c>
      <c r="AS101" s="218">
        <f>IF(AO101&gt;AO102,-1,0)</f>
        <v>0</v>
      </c>
      <c r="AT101" s="218">
        <f>IF(AO101&gt;AO103,-1,0)</f>
        <v>0</v>
      </c>
      <c r="AU101" s="218">
        <f>IF(AO101&gt;AO104,-1,0)</f>
        <v>0</v>
      </c>
      <c r="AV101" s="219">
        <f>1000000-(AY101*100000+BB101*10000+AZ101*1000)</f>
        <v>1000000</v>
      </c>
      <c r="AW101" s="220">
        <f>RANK(AV101,AV101:AV104,1)</f>
        <v>1</v>
      </c>
      <c r="AX101" s="221" t="str">
        <f>C101</f>
        <v>Portugal</v>
      </c>
      <c r="AY101" s="222">
        <f t="shared" ref="AY101:BA104" si="140">AO101</f>
        <v>0</v>
      </c>
      <c r="AZ101" s="222">
        <f t="shared" si="140"/>
        <v>0</v>
      </c>
      <c r="BA101" s="222">
        <f t="shared" si="140"/>
        <v>0</v>
      </c>
      <c r="BB101" s="222">
        <f>AZ101-BA101</f>
        <v>0</v>
      </c>
      <c r="BC101" s="223"/>
      <c r="BD101" s="219">
        <f>IF(AV102&lt;&gt;AV101,AV102-2000,IF(BD100=K101,AV102-1000,AV102))</f>
        <v>1000000</v>
      </c>
      <c r="BE101" s="219">
        <f>IF(AV103&lt;&gt;AV101,AV103-2000,IF(BE100=K104,AV103-1000,AV103))</f>
        <v>1000000</v>
      </c>
      <c r="BF101" s="219">
        <f>IF(AV104&lt;&gt;AV101,AV104-2000,IF(BF100=K106,AV104-1000,AV104))</f>
        <v>1000000</v>
      </c>
      <c r="BG101" s="224">
        <f>BC105</f>
        <v>3000000</v>
      </c>
      <c r="BH101" s="225">
        <f>RANK(BG101,BG101:BG104,1)</f>
        <v>1</v>
      </c>
      <c r="BI101" s="167" t="str">
        <f t="shared" ref="BI101:BL104" si="141">AX101</f>
        <v>Portugal</v>
      </c>
      <c r="BJ101" s="226">
        <f t="shared" si="141"/>
        <v>0</v>
      </c>
      <c r="BK101" s="226">
        <f t="shared" si="141"/>
        <v>0</v>
      </c>
      <c r="BL101" s="226">
        <f t="shared" si="141"/>
        <v>0</v>
      </c>
      <c r="BM101" s="227"/>
      <c r="BN101" s="228"/>
      <c r="BO101" s="167"/>
      <c r="BP101" s="485">
        <v>1</v>
      </c>
      <c r="BQ101" s="486" t="str">
        <f>IFERROR(VLOOKUP(1,BH101:BI104,2,FALSE()),"")</f>
        <v>Portugal</v>
      </c>
      <c r="BR101" s="487"/>
      <c r="BS101" s="485">
        <f>IFERROR(VLOOKUP(1,BH101:BL104,3,FALSE()),"")</f>
        <v>0</v>
      </c>
      <c r="BT101" s="488">
        <f>IFERROR(VLOOKUP(1,BH101:BL104,4,FALSE()),"")</f>
        <v>0</v>
      </c>
      <c r="BU101" s="225" t="s">
        <v>59</v>
      </c>
      <c r="BV101" s="488">
        <f>IFERROR(VLOOKUP(1,BH101:BL104,5,FALSE()),"")</f>
        <v>0</v>
      </c>
      <c r="BW101" s="488" t="s">
        <v>150</v>
      </c>
      <c r="BX101" s="167"/>
      <c r="BY101" s="167"/>
      <c r="BZ101" s="167"/>
      <c r="CA101" s="167"/>
      <c r="CB101" s="167"/>
      <c r="CC101" s="167"/>
      <c r="CD101" s="167"/>
    </row>
    <row r="102" spans="1:82" ht="13.5" customHeight="1" x14ac:dyDescent="0.2">
      <c r="A102" s="233">
        <v>24</v>
      </c>
      <c r="B102" s="234" t="s">
        <v>147</v>
      </c>
      <c r="C102" s="13" t="s">
        <v>151</v>
      </c>
      <c r="D102" s="14"/>
      <c r="E102" s="14"/>
      <c r="F102" s="15" t="s">
        <v>152</v>
      </c>
      <c r="G102" s="156" t="s">
        <v>67</v>
      </c>
      <c r="H102" s="16">
        <v>46191</v>
      </c>
      <c r="I102" s="236">
        <v>0.16666666666666699</v>
      </c>
      <c r="J102" s="237">
        <f t="shared" si="131"/>
        <v>5</v>
      </c>
      <c r="K102" s="238" t="str">
        <f t="shared" si="132"/>
        <v>NEIN</v>
      </c>
      <c r="L102" s="239" t="str">
        <f t="shared" si="133"/>
        <v>Nein</v>
      </c>
      <c r="M102" s="156" t="str">
        <f t="shared" si="134"/>
        <v>Nein</v>
      </c>
      <c r="N102" s="240" t="str">
        <f t="shared" si="135"/>
        <v>n</v>
      </c>
      <c r="O102" s="179"/>
      <c r="P102" s="179"/>
      <c r="Q102" s="207"/>
      <c r="R102" s="207"/>
      <c r="S102" s="207"/>
      <c r="T102" s="207">
        <v>2</v>
      </c>
      <c r="U102" s="207">
        <v>1</v>
      </c>
      <c r="V102" s="207">
        <v>1</v>
      </c>
      <c r="W102" s="207">
        <f t="shared" si="136"/>
        <v>0</v>
      </c>
      <c r="X102" s="207">
        <f t="shared" si="137"/>
        <v>0</v>
      </c>
      <c r="Y102" s="207">
        <f t="shared" si="138"/>
        <v>0</v>
      </c>
      <c r="AA102" s="208">
        <f t="shared" si="139"/>
        <v>0</v>
      </c>
      <c r="AB102" s="210"/>
      <c r="AC102" s="210"/>
      <c r="AD102" s="209">
        <f>IF($E102="",0,IF($D102&gt;$E102,3,IF($D102=E102,1,0)))</f>
        <v>0</v>
      </c>
      <c r="AE102" s="209">
        <f>IF($E102="",0,IF($D102&gt;$E102,0,IF($D102=E102,1,3)))</f>
        <v>0</v>
      </c>
      <c r="AF102" s="212"/>
      <c r="AG102" s="212"/>
      <c r="AH102" s="211">
        <f>D102</f>
        <v>0</v>
      </c>
      <c r="AI102" s="211">
        <f>E102</f>
        <v>0</v>
      </c>
      <c r="AJ102" s="214"/>
      <c r="AK102" s="214"/>
      <c r="AL102" s="213">
        <f>E102</f>
        <v>0</v>
      </c>
      <c r="AM102" s="213">
        <f>D102</f>
        <v>0</v>
      </c>
      <c r="AN102" s="215"/>
      <c r="AO102" s="241">
        <f>AC107</f>
        <v>0</v>
      </c>
      <c r="AP102" s="242">
        <f>AG107</f>
        <v>0</v>
      </c>
      <c r="AQ102" s="243">
        <f>AK107</f>
        <v>0</v>
      </c>
      <c r="AR102" s="244">
        <f>AP102-AQ102</f>
        <v>0</v>
      </c>
      <c r="AS102" s="245">
        <f>IF(AO102&gt;AO101,-1,0)</f>
        <v>0</v>
      </c>
      <c r="AT102" s="218">
        <f>IF(AO102&gt;AO103,-1,0)</f>
        <v>0</v>
      </c>
      <c r="AU102" s="245">
        <f>IF(AO102&gt;AO104,-1,0)</f>
        <v>0</v>
      </c>
      <c r="AV102" s="219">
        <f>1000000-(AY102*100000+BB102*10000+AZ102*1000)</f>
        <v>1000000</v>
      </c>
      <c r="AW102" s="246">
        <f>RANK(AV102,AV101:AV104,1)</f>
        <v>1</v>
      </c>
      <c r="AX102" s="247" t="str">
        <f>F101</f>
        <v>Kongo</v>
      </c>
      <c r="AY102" s="222">
        <f t="shared" si="140"/>
        <v>0</v>
      </c>
      <c r="AZ102" s="248">
        <f t="shared" si="140"/>
        <v>0</v>
      </c>
      <c r="BA102" s="248">
        <f t="shared" si="140"/>
        <v>0</v>
      </c>
      <c r="BB102" s="222">
        <f>AZ102-BA102</f>
        <v>0</v>
      </c>
      <c r="BC102" s="219">
        <f>IF(AV101&lt;&gt;AV102,AV101-2000,IF(BC100=K101,AV101-1000,AV101))</f>
        <v>1000000</v>
      </c>
      <c r="BD102" s="223"/>
      <c r="BE102" s="219">
        <f>IF(AV102&lt;&gt;AV103,AV103-2000,IF(BE100=K105,AV103-1000,AV103))</f>
        <v>1000000</v>
      </c>
      <c r="BF102" s="219">
        <f>IF(AV104&lt;&gt;AV102,AV104-2000,IF(BF100=K103,AV104-1000,AV104))</f>
        <v>1000000</v>
      </c>
      <c r="BG102" s="249">
        <f>BD105</f>
        <v>3000000</v>
      </c>
      <c r="BH102" s="225">
        <f>RANK(BG102,BG101:BG104,1)</f>
        <v>1</v>
      </c>
      <c r="BI102" s="167" t="str">
        <f t="shared" si="141"/>
        <v>Kongo</v>
      </c>
      <c r="BJ102" s="226">
        <f t="shared" si="141"/>
        <v>0</v>
      </c>
      <c r="BK102" s="226">
        <f t="shared" si="141"/>
        <v>0</v>
      </c>
      <c r="BL102" s="226">
        <f t="shared" si="141"/>
        <v>0</v>
      </c>
      <c r="BM102" s="215"/>
      <c r="BN102" s="167"/>
      <c r="BO102" s="167"/>
      <c r="BP102" s="485">
        <v>2</v>
      </c>
      <c r="BQ102" s="486" t="str">
        <f>IFERROR(VLOOKUP(2,BH101:BI104,2,FALSE()),"")</f>
        <v/>
      </c>
      <c r="BR102" s="487"/>
      <c r="BS102" s="485" t="str">
        <f>IFERROR(VLOOKUP(2,BH101:BL104,3,FALSE()),"")</f>
        <v/>
      </c>
      <c r="BT102" s="488" t="str">
        <f>IFERROR(VLOOKUP(2,BH101:BL104,4,FALSE()),"")</f>
        <v/>
      </c>
      <c r="BU102" s="225" t="s">
        <v>59</v>
      </c>
      <c r="BV102" s="488" t="str">
        <f>IFERROR(VLOOKUP(2,BH101:BL104,5,FALSE()),"")</f>
        <v/>
      </c>
      <c r="BW102" s="488" t="s">
        <v>153</v>
      </c>
      <c r="BX102" s="167"/>
      <c r="BY102" s="167"/>
      <c r="BZ102" s="167"/>
      <c r="CA102" s="167"/>
      <c r="CB102" s="167"/>
      <c r="CC102" s="167"/>
      <c r="CD102" s="167"/>
    </row>
    <row r="103" spans="1:82" ht="13.5" customHeight="1" x14ac:dyDescent="0.2">
      <c r="A103" s="489">
        <v>48</v>
      </c>
      <c r="B103" s="490" t="s">
        <v>147</v>
      </c>
      <c r="C103" s="70" t="str">
        <f>F102</f>
        <v>Kolumbien</v>
      </c>
      <c r="D103" s="71"/>
      <c r="E103" s="71"/>
      <c r="F103" s="72" t="str">
        <f>F101</f>
        <v>Kongo</v>
      </c>
      <c r="G103" s="491" t="s">
        <v>63</v>
      </c>
      <c r="H103" s="73">
        <v>46197</v>
      </c>
      <c r="I103" s="492">
        <v>0.16666666666666699</v>
      </c>
      <c r="J103" s="493">
        <f t="shared" si="131"/>
        <v>4</v>
      </c>
      <c r="K103" s="494" t="str">
        <f t="shared" si="132"/>
        <v>NEIN</v>
      </c>
      <c r="L103" s="495" t="str">
        <f t="shared" si="133"/>
        <v>Nein</v>
      </c>
      <c r="M103" s="491" t="str">
        <f t="shared" si="134"/>
        <v>Nein</v>
      </c>
      <c r="N103" s="496" t="str">
        <f t="shared" si="135"/>
        <v>n</v>
      </c>
      <c r="O103" s="179"/>
      <c r="P103" s="179"/>
      <c r="Q103" s="207"/>
      <c r="R103" s="207"/>
      <c r="S103" s="207"/>
      <c r="T103" s="207">
        <v>2</v>
      </c>
      <c r="U103" s="207">
        <v>1</v>
      </c>
      <c r="V103" s="207">
        <v>1</v>
      </c>
      <c r="W103" s="207">
        <f t="shared" si="136"/>
        <v>0</v>
      </c>
      <c r="X103" s="207">
        <f t="shared" si="137"/>
        <v>0</v>
      </c>
      <c r="Y103" s="207">
        <f t="shared" si="138"/>
        <v>0</v>
      </c>
      <c r="AA103" s="208">
        <f t="shared" si="139"/>
        <v>0</v>
      </c>
      <c r="AB103" s="210"/>
      <c r="AC103" s="209">
        <f>IF($E103="",0,IF($D103&gt;$E103,0,IF($D103=E103,1,3)))</f>
        <v>0</v>
      </c>
      <c r="AD103" s="210"/>
      <c r="AE103" s="209">
        <f>IF($E103="",0,IF($D103&gt;$E103,3,IF($D103=E103,1,0)))</f>
        <v>0</v>
      </c>
      <c r="AF103" s="212"/>
      <c r="AG103" s="211">
        <f>E103</f>
        <v>0</v>
      </c>
      <c r="AH103" s="212"/>
      <c r="AI103" s="211">
        <f>D103</f>
        <v>0</v>
      </c>
      <c r="AJ103" s="214"/>
      <c r="AK103" s="213">
        <f>D103</f>
        <v>0</v>
      </c>
      <c r="AL103" s="214"/>
      <c r="AM103" s="213">
        <f>E103</f>
        <v>0</v>
      </c>
      <c r="AN103" s="215"/>
      <c r="AO103" s="241">
        <f>AD107</f>
        <v>0</v>
      </c>
      <c r="AP103" s="242">
        <f>AH107</f>
        <v>0</v>
      </c>
      <c r="AQ103" s="243">
        <f>AL107</f>
        <v>0</v>
      </c>
      <c r="AR103" s="244">
        <f>AP103-AQ103</f>
        <v>0</v>
      </c>
      <c r="AS103" s="245">
        <f>IF(AO103&gt;AO101,-1,0)</f>
        <v>0</v>
      </c>
      <c r="AT103" s="218">
        <f>IF(AO103&gt;AO102,-1,0)</f>
        <v>0</v>
      </c>
      <c r="AU103" s="245">
        <f>IF(AO103&gt;AO104,-1,0)</f>
        <v>0</v>
      </c>
      <c r="AV103" s="219">
        <f>1000000-(AY103*100000+BB103*10000+AZ103*1000)</f>
        <v>1000000</v>
      </c>
      <c r="AW103" s="246">
        <f>RANK(AV103,AV101:AV104,1)</f>
        <v>1</v>
      </c>
      <c r="AX103" s="247" t="str">
        <f>C102</f>
        <v>Usbekistan</v>
      </c>
      <c r="AY103" s="222">
        <f t="shared" si="140"/>
        <v>0</v>
      </c>
      <c r="AZ103" s="248">
        <f t="shared" si="140"/>
        <v>0</v>
      </c>
      <c r="BA103" s="248">
        <f t="shared" si="140"/>
        <v>0</v>
      </c>
      <c r="BB103" s="222">
        <f>AZ103-BA103</f>
        <v>0</v>
      </c>
      <c r="BC103" s="219">
        <f>IF(AV101&lt;&gt;AV103,AV101-2000,IF(BC100=K104,AV101-1000,AV101))</f>
        <v>1000000</v>
      </c>
      <c r="BD103" s="219">
        <f>IF(AV102&lt;&gt;AV103,AV102-2000,IF(BD100=K105,AV102-1000,AV102))</f>
        <v>1000000</v>
      </c>
      <c r="BE103" s="223"/>
      <c r="BF103" s="219">
        <f>IF(AV104&lt;&gt;AV103,AV104-2000,IF(BF100=K102,AV104-1000,AV104))</f>
        <v>1000000</v>
      </c>
      <c r="BG103" s="249">
        <f>BE105</f>
        <v>3000000</v>
      </c>
      <c r="BH103" s="225">
        <f>RANK(BG103,BG101:BG104,1)</f>
        <v>1</v>
      </c>
      <c r="BI103" s="167" t="str">
        <f t="shared" si="141"/>
        <v>Usbekistan</v>
      </c>
      <c r="BJ103" s="226">
        <f t="shared" si="141"/>
        <v>0</v>
      </c>
      <c r="BK103" s="226">
        <f t="shared" si="141"/>
        <v>0</v>
      </c>
      <c r="BL103" s="226">
        <f t="shared" si="141"/>
        <v>0</v>
      </c>
      <c r="BM103" s="215"/>
      <c r="BN103" s="167"/>
      <c r="BO103" s="167"/>
      <c r="BP103" s="704">
        <v>3</v>
      </c>
      <c r="BQ103" s="705" t="str">
        <f>IFERROR(VLOOKUP(3,BH101:BI104,2,FALSE()),"")</f>
        <v/>
      </c>
      <c r="BR103" s="706"/>
      <c r="BS103" s="707" t="str">
        <f>IFERROR(VLOOKUP(3,BH101:BL104,3,FALSE()),"")</f>
        <v/>
      </c>
      <c r="BT103" s="707" t="str">
        <f>IFERROR(VLOOKUP(3,BH101:BL104,4,FALSE()),"")</f>
        <v/>
      </c>
      <c r="BU103" s="708" t="s">
        <v>59</v>
      </c>
      <c r="BV103" s="707" t="str">
        <f>IFERROR(VLOOKUP(3,BH101:BL104,5,FALSE()),"")</f>
        <v/>
      </c>
      <c r="BW103" s="258"/>
      <c r="BX103" s="167"/>
      <c r="BY103" s="167"/>
      <c r="BZ103" s="167"/>
      <c r="CA103" s="167"/>
      <c r="CB103" s="167"/>
      <c r="CC103" s="167"/>
      <c r="CD103" s="167"/>
    </row>
    <row r="104" spans="1:82" ht="13.5" customHeight="1" x14ac:dyDescent="0.2">
      <c r="A104" s="233">
        <v>47</v>
      </c>
      <c r="B104" s="234" t="s">
        <v>147</v>
      </c>
      <c r="C104" s="13" t="str">
        <f>C101</f>
        <v>Portugal</v>
      </c>
      <c r="D104" s="14"/>
      <c r="E104" s="14"/>
      <c r="F104" s="15" t="str">
        <f>C102</f>
        <v>Usbekistan</v>
      </c>
      <c r="G104" s="156" t="s">
        <v>108</v>
      </c>
      <c r="H104" s="16">
        <v>46196</v>
      </c>
      <c r="I104" s="236">
        <v>0.79166666666666696</v>
      </c>
      <c r="J104" s="237">
        <f t="shared" si="131"/>
        <v>3</v>
      </c>
      <c r="K104" s="238" t="str">
        <f t="shared" si="132"/>
        <v>NEIN</v>
      </c>
      <c r="L104" s="239" t="str">
        <f t="shared" si="133"/>
        <v>Nein</v>
      </c>
      <c r="M104" s="156" t="str">
        <f t="shared" si="134"/>
        <v>Nein</v>
      </c>
      <c r="N104" s="240" t="str">
        <f t="shared" si="135"/>
        <v>n</v>
      </c>
      <c r="O104" s="179"/>
      <c r="P104" s="179"/>
      <c r="Q104" s="207"/>
      <c r="R104" s="207"/>
      <c r="S104" s="207"/>
      <c r="T104" s="207">
        <v>2</v>
      </c>
      <c r="U104" s="207">
        <v>1</v>
      </c>
      <c r="V104" s="207">
        <v>1</v>
      </c>
      <c r="W104" s="207">
        <f t="shared" si="136"/>
        <v>0</v>
      </c>
      <c r="X104" s="207">
        <f t="shared" si="137"/>
        <v>0</v>
      </c>
      <c r="Y104" s="207">
        <f t="shared" si="138"/>
        <v>0</v>
      </c>
      <c r="AA104" s="208">
        <f t="shared" si="139"/>
        <v>0</v>
      </c>
      <c r="AB104" s="209">
        <f>IF($E104="",0,IF($E104&gt;$D104,0,IF($E104=D104,1,3)))</f>
        <v>0</v>
      </c>
      <c r="AC104" s="210"/>
      <c r="AD104" s="209">
        <f>IF($D104="",0,IF($E104&gt;$D104,3,IF($E104=D104,1,0)))</f>
        <v>0</v>
      </c>
      <c r="AE104" s="210"/>
      <c r="AF104" s="211">
        <f>D104</f>
        <v>0</v>
      </c>
      <c r="AG104" s="212"/>
      <c r="AH104" s="211">
        <f>E104</f>
        <v>0</v>
      </c>
      <c r="AI104" s="212"/>
      <c r="AJ104" s="213">
        <f>E104</f>
        <v>0</v>
      </c>
      <c r="AK104" s="214"/>
      <c r="AL104" s="213">
        <f>D104</f>
        <v>0</v>
      </c>
      <c r="AM104" s="214"/>
      <c r="AN104" s="215"/>
      <c r="AO104" s="241">
        <f>AE107</f>
        <v>0</v>
      </c>
      <c r="AP104" s="242">
        <f>AI107</f>
        <v>0</v>
      </c>
      <c r="AQ104" s="243">
        <f>AM107</f>
        <v>0</v>
      </c>
      <c r="AR104" s="244">
        <f>AP104-AQ104</f>
        <v>0</v>
      </c>
      <c r="AS104" s="245">
        <f>IF(AO104&gt;AO101,-1,0)</f>
        <v>0</v>
      </c>
      <c r="AT104" s="218">
        <f>IF(AO104&gt;AO102,-1,0)</f>
        <v>0</v>
      </c>
      <c r="AU104" s="245">
        <f>IF(AO104&gt;AO103,-1,0)</f>
        <v>0</v>
      </c>
      <c r="AV104" s="219">
        <f>1000000-(AY104*100000+BB104*10000+AZ104*1000)</f>
        <v>1000000</v>
      </c>
      <c r="AW104" s="246">
        <f>RANK(AV104,AV101:AV104,1)</f>
        <v>1</v>
      </c>
      <c r="AX104" s="247" t="str">
        <f>F102</f>
        <v>Kolumbien</v>
      </c>
      <c r="AY104" s="222">
        <f t="shared" si="140"/>
        <v>0</v>
      </c>
      <c r="AZ104" s="248">
        <f t="shared" si="140"/>
        <v>0</v>
      </c>
      <c r="BA104" s="248">
        <f t="shared" si="140"/>
        <v>0</v>
      </c>
      <c r="BB104" s="222">
        <f>AZ104-BA104</f>
        <v>0</v>
      </c>
      <c r="BC104" s="219">
        <f>IF(AV101&lt;&gt;AV104,AV101-2000,IF(BC100=K106,AV101-1000,AV101))</f>
        <v>1000000</v>
      </c>
      <c r="BD104" s="219">
        <f>IF(AV102&lt;&gt;AV104,AV102-2000,IF(BD100=K103,AV102-1000,AV102))</f>
        <v>1000000</v>
      </c>
      <c r="BE104" s="219">
        <f>IF(AV103&lt;&gt;AV104,AV103-2000,IF(BE100=K102,AV103-1000,AV103))</f>
        <v>1000000</v>
      </c>
      <c r="BF104" s="223"/>
      <c r="BG104" s="249">
        <f>BF105</f>
        <v>3000000</v>
      </c>
      <c r="BH104" s="225">
        <f>RANK(BG104,BG101:BG104,1)</f>
        <v>1</v>
      </c>
      <c r="BI104" s="167" t="str">
        <f t="shared" si="141"/>
        <v>Kolumbien</v>
      </c>
      <c r="BJ104" s="226">
        <f t="shared" si="141"/>
        <v>0</v>
      </c>
      <c r="BK104" s="226">
        <f t="shared" si="141"/>
        <v>0</v>
      </c>
      <c r="BL104" s="226">
        <f t="shared" si="141"/>
        <v>0</v>
      </c>
      <c r="BM104" s="215"/>
      <c r="BN104" s="167"/>
      <c r="BO104" s="167"/>
      <c r="BP104" s="709">
        <v>4</v>
      </c>
      <c r="BQ104" s="710" t="str">
        <f>IFERROR(VLOOKUP(4,BH101:BI104,2,FALSE()),"")</f>
        <v/>
      </c>
      <c r="BR104" s="711"/>
      <c r="BS104" s="712" t="str">
        <f>IFERROR(VLOOKUP(4,BH101:BL104,3,FALSE()),"")</f>
        <v/>
      </c>
      <c r="BT104" s="712" t="str">
        <f>IFERROR(VLOOKUP(4,BH101:BL104,4,FALSE()),"")</f>
        <v/>
      </c>
      <c r="BU104" s="713" t="s">
        <v>59</v>
      </c>
      <c r="BV104" s="712" t="str">
        <f>IFERROR(VLOOKUP(4,BH101:BL104,5,FALSE()),"")</f>
        <v/>
      </c>
      <c r="BW104" s="258"/>
      <c r="BX104" s="167"/>
      <c r="BY104" s="167"/>
      <c r="BZ104" s="167"/>
      <c r="CA104" s="167"/>
      <c r="CB104" s="167"/>
      <c r="CC104" s="167"/>
      <c r="CD104" s="167"/>
    </row>
    <row r="105" spans="1:82" ht="12.75" customHeight="1" x14ac:dyDescent="0.2">
      <c r="A105" s="489">
        <v>72</v>
      </c>
      <c r="B105" s="490" t="s">
        <v>147</v>
      </c>
      <c r="C105" s="70" t="str">
        <f>F101</f>
        <v>Kongo</v>
      </c>
      <c r="D105" s="71"/>
      <c r="E105" s="71"/>
      <c r="F105" s="72" t="str">
        <f>C102</f>
        <v>Usbekistan</v>
      </c>
      <c r="G105" s="491" t="s">
        <v>65</v>
      </c>
      <c r="H105" s="73">
        <v>46201</v>
      </c>
      <c r="I105" s="492">
        <v>6.25E-2</v>
      </c>
      <c r="J105" s="493">
        <f t="shared" si="131"/>
        <v>1</v>
      </c>
      <c r="K105" s="494" t="str">
        <f t="shared" si="132"/>
        <v>NEIN</v>
      </c>
      <c r="L105" s="495" t="str">
        <f t="shared" si="133"/>
        <v>Nein</v>
      </c>
      <c r="M105" s="491" t="str">
        <f t="shared" si="134"/>
        <v>Nein</v>
      </c>
      <c r="N105" s="496" t="str">
        <f t="shared" si="135"/>
        <v>n</v>
      </c>
      <c r="O105" s="179"/>
      <c r="P105" s="179"/>
      <c r="Q105" s="207"/>
      <c r="R105" s="207"/>
      <c r="S105" s="207"/>
      <c r="T105" s="207">
        <v>2</v>
      </c>
      <c r="U105" s="207">
        <v>1</v>
      </c>
      <c r="V105" s="207">
        <v>1</v>
      </c>
      <c r="W105" s="207">
        <f t="shared" si="136"/>
        <v>0</v>
      </c>
      <c r="X105" s="207">
        <f t="shared" si="137"/>
        <v>0</v>
      </c>
      <c r="Y105" s="207">
        <f t="shared" si="138"/>
        <v>0</v>
      </c>
      <c r="AA105" s="208">
        <f t="shared" si="139"/>
        <v>0</v>
      </c>
      <c r="AB105" s="209"/>
      <c r="AC105" s="209">
        <f>IF($E105="",0,IF($D105&gt;$E105,3,IF($D105=E105,1,0)))</f>
        <v>0</v>
      </c>
      <c r="AD105" s="209">
        <f>IF($E105="",0,IF($D105&gt;$E105,0,IF($D105=E105,1,3)))</f>
        <v>0</v>
      </c>
      <c r="AE105" s="209"/>
      <c r="AF105" s="211"/>
      <c r="AG105" s="211">
        <f>D105</f>
        <v>0</v>
      </c>
      <c r="AH105" s="211">
        <f>E105</f>
        <v>0</v>
      </c>
      <c r="AI105" s="211"/>
      <c r="AJ105" s="213"/>
      <c r="AK105" s="213">
        <f>E105</f>
        <v>0</v>
      </c>
      <c r="AL105" s="213">
        <f>D105</f>
        <v>0</v>
      </c>
      <c r="AM105" s="213"/>
      <c r="AN105" s="215"/>
      <c r="AO105" s="226"/>
      <c r="AP105" s="226"/>
      <c r="AQ105" s="226"/>
      <c r="AR105" s="226"/>
      <c r="AS105" s="226"/>
      <c r="AT105" s="226"/>
      <c r="AU105" s="226"/>
      <c r="AV105" s="219"/>
      <c r="AW105" s="226"/>
      <c r="AX105" s="260"/>
      <c r="AY105" s="226"/>
      <c r="AZ105" s="226"/>
      <c r="BA105" s="226"/>
      <c r="BB105" s="226"/>
      <c r="BC105" s="261">
        <f>SUM(BC101:BC104)</f>
        <v>3000000</v>
      </c>
      <c r="BD105" s="262">
        <f>SUM(BD101:BD104)</f>
        <v>3000000</v>
      </c>
      <c r="BE105" s="262">
        <f>SUM(BE101:BE104)</f>
        <v>3000000</v>
      </c>
      <c r="BF105" s="262">
        <f>SUM(BF101:BF104)</f>
        <v>3000000</v>
      </c>
      <c r="BG105" s="263"/>
      <c r="BH105" s="225"/>
      <c r="BI105" s="264"/>
      <c r="BJ105" s="226"/>
      <c r="BK105" s="226"/>
      <c r="BL105" s="226"/>
      <c r="BM105" s="215"/>
      <c r="BN105" s="167"/>
      <c r="BO105" s="167"/>
      <c r="BP105" s="258"/>
      <c r="BQ105" s="258"/>
      <c r="BR105" s="258"/>
      <c r="BS105" s="258"/>
      <c r="BT105" s="258"/>
      <c r="BU105" s="258"/>
      <c r="BV105" s="258"/>
      <c r="BW105" s="258"/>
      <c r="BX105" s="167"/>
      <c r="BY105" s="167"/>
      <c r="BZ105" s="167"/>
      <c r="CA105" s="167"/>
      <c r="CB105" s="167"/>
      <c r="CC105" s="167"/>
      <c r="CD105" s="167"/>
    </row>
    <row r="106" spans="1:82" ht="13.5" customHeight="1" x14ac:dyDescent="0.2">
      <c r="A106" s="265">
        <v>71</v>
      </c>
      <c r="B106" s="266" t="s">
        <v>147</v>
      </c>
      <c r="C106" s="21" t="str">
        <f>F102</f>
        <v>Kolumbien</v>
      </c>
      <c r="D106" s="22"/>
      <c r="E106" s="22"/>
      <c r="F106" s="23" t="str">
        <f>C101</f>
        <v>Portugal</v>
      </c>
      <c r="G106" s="267" t="s">
        <v>94</v>
      </c>
      <c r="H106" s="24">
        <v>46201</v>
      </c>
      <c r="I106" s="268">
        <v>6.25E-2</v>
      </c>
      <c r="J106" s="269">
        <f t="shared" si="131"/>
        <v>1</v>
      </c>
      <c r="K106" s="270" t="str">
        <f t="shared" si="132"/>
        <v>NEIN</v>
      </c>
      <c r="L106" s="271" t="str">
        <f t="shared" si="133"/>
        <v>Nein</v>
      </c>
      <c r="M106" s="267" t="str">
        <f t="shared" si="134"/>
        <v>Nein</v>
      </c>
      <c r="N106" s="272" t="str">
        <f t="shared" si="135"/>
        <v>n</v>
      </c>
      <c r="O106" s="179"/>
      <c r="P106" s="179"/>
      <c r="Q106" s="207"/>
      <c r="R106" s="207"/>
      <c r="S106" s="207"/>
      <c r="T106" s="207">
        <v>2</v>
      </c>
      <c r="U106" s="207">
        <v>1</v>
      </c>
      <c r="V106" s="207">
        <v>1</v>
      </c>
      <c r="W106" s="207">
        <f t="shared" si="136"/>
        <v>0</v>
      </c>
      <c r="X106" s="207">
        <f t="shared" si="137"/>
        <v>0</v>
      </c>
      <c r="Y106" s="207">
        <f t="shared" si="138"/>
        <v>0</v>
      </c>
      <c r="AA106" s="208">
        <f t="shared" si="139"/>
        <v>0</v>
      </c>
      <c r="AB106" s="209">
        <f>IF($D106="",0,IF($D106&gt;$E106,0,IF($D106=E106,1,3)))</f>
        <v>0</v>
      </c>
      <c r="AC106" s="209"/>
      <c r="AD106" s="209"/>
      <c r="AE106" s="209">
        <f>IF($E106="",0,IF($D106&gt;$E106,3,IF($D106=E106,1,0)))</f>
        <v>0</v>
      </c>
      <c r="AF106" s="211">
        <f>E106</f>
        <v>0</v>
      </c>
      <c r="AG106" s="211"/>
      <c r="AH106" s="211"/>
      <c r="AI106" s="211">
        <f>D106</f>
        <v>0</v>
      </c>
      <c r="AJ106" s="213">
        <f>D106</f>
        <v>0</v>
      </c>
      <c r="AK106" s="213"/>
      <c r="AL106" s="213"/>
      <c r="AM106" s="213">
        <f>E106</f>
        <v>0</v>
      </c>
      <c r="AN106" s="215"/>
      <c r="AO106" s="273" t="s">
        <v>68</v>
      </c>
      <c r="AP106" s="274"/>
      <c r="AQ106" s="274"/>
      <c r="AR106" s="274"/>
      <c r="AS106" s="274"/>
      <c r="AT106" s="274"/>
      <c r="AU106" s="274"/>
      <c r="AV106" s="219" t="b">
        <f>OR(AV101=AV102,AV101=AV103,AV101=AV104,AV102=AV103,AV102=AV104,AV103=AV104)</f>
        <v>1</v>
      </c>
      <c r="AW106" s="226"/>
      <c r="AX106" s="260"/>
      <c r="AY106" s="226"/>
      <c r="AZ106" s="226"/>
      <c r="BA106" s="226"/>
      <c r="BB106" s="226"/>
      <c r="BC106" s="219" t="s">
        <v>69</v>
      </c>
      <c r="BD106" s="219"/>
      <c r="BE106" s="219"/>
      <c r="BF106" s="219"/>
      <c r="BG106" s="219" t="b">
        <f>OR(BG101=BG102,BG101=BG103,BG101=BG104,BG102=BG103,BG102=BG104,BG103=BG104)</f>
        <v>1</v>
      </c>
      <c r="BH106" s="226"/>
      <c r="BI106" s="167"/>
      <c r="BJ106" s="226"/>
      <c r="BK106" s="226"/>
      <c r="BL106" s="226"/>
      <c r="BM106" s="215"/>
      <c r="BN106" s="167"/>
      <c r="BO106" s="167"/>
      <c r="BP106" s="258"/>
      <c r="BQ106" s="258"/>
      <c r="BR106" s="258"/>
      <c r="BS106" s="258"/>
      <c r="BT106" s="258"/>
      <c r="BU106" s="258"/>
      <c r="BV106" s="258"/>
      <c r="BW106" s="258"/>
      <c r="BX106" s="167"/>
      <c r="BY106" s="167"/>
      <c r="BZ106" s="167"/>
      <c r="CA106" s="167"/>
      <c r="CB106" s="167"/>
      <c r="CC106" s="167"/>
      <c r="CD106" s="167"/>
    </row>
    <row r="107" spans="1:82" ht="12.75" customHeight="1" thickBot="1" x14ac:dyDescent="0.25">
      <c r="A107" s="233"/>
      <c r="B107" s="234"/>
      <c r="C107" s="13"/>
      <c r="D107" s="235"/>
      <c r="E107" s="235"/>
      <c r="F107" s="15"/>
      <c r="G107" s="156"/>
      <c r="H107" s="25"/>
      <c r="I107" s="236"/>
      <c r="J107" s="237"/>
      <c r="K107" s="238"/>
      <c r="L107" s="239"/>
      <c r="M107" s="156"/>
      <c r="N107" s="240"/>
      <c r="O107" s="179"/>
      <c r="P107" s="179"/>
      <c r="Q107" s="154"/>
      <c r="R107" s="154"/>
      <c r="S107" s="154"/>
      <c r="T107" s="154"/>
      <c r="U107" s="154"/>
      <c r="V107" s="154"/>
      <c r="W107" s="154"/>
      <c r="X107" s="154"/>
      <c r="Y107" s="154"/>
      <c r="AA107" s="275"/>
      <c r="AB107" s="276">
        <f t="shared" ref="AB107:AM107" si="142">SUM(AB101:AB106)</f>
        <v>0</v>
      </c>
      <c r="AC107" s="276">
        <f t="shared" si="142"/>
        <v>0</v>
      </c>
      <c r="AD107" s="276">
        <f t="shared" si="142"/>
        <v>0</v>
      </c>
      <c r="AE107" s="276">
        <f t="shared" si="142"/>
        <v>0</v>
      </c>
      <c r="AF107" s="277">
        <f t="shared" si="142"/>
        <v>0</v>
      </c>
      <c r="AG107" s="277">
        <f t="shared" si="142"/>
        <v>0</v>
      </c>
      <c r="AH107" s="277">
        <f t="shared" si="142"/>
        <v>0</v>
      </c>
      <c r="AI107" s="277">
        <f t="shared" si="142"/>
        <v>0</v>
      </c>
      <c r="AJ107" s="277">
        <f t="shared" si="142"/>
        <v>0</v>
      </c>
      <c r="AK107" s="277">
        <f t="shared" si="142"/>
        <v>0</v>
      </c>
      <c r="AL107" s="277">
        <f t="shared" si="142"/>
        <v>0</v>
      </c>
      <c r="AM107" s="277">
        <f t="shared" si="142"/>
        <v>0</v>
      </c>
      <c r="AN107" s="215"/>
      <c r="AO107" s="275"/>
      <c r="AP107" s="275"/>
      <c r="AQ107" s="275"/>
      <c r="AR107" s="275"/>
      <c r="AS107" s="275"/>
      <c r="AT107" s="275"/>
      <c r="AU107" s="275"/>
      <c r="AV107" s="278" t="s">
        <v>70</v>
      </c>
      <c r="AW107" s="275"/>
      <c r="AX107" s="279"/>
      <c r="AY107" s="275"/>
      <c r="AZ107" s="275"/>
      <c r="BA107" s="275"/>
      <c r="BB107" s="275"/>
      <c r="BC107" s="215"/>
      <c r="BD107" s="215"/>
      <c r="BE107" s="215"/>
      <c r="BF107" s="215"/>
      <c r="BG107" s="215"/>
      <c r="BH107" s="275"/>
      <c r="BI107" s="215"/>
      <c r="BJ107" s="226"/>
      <c r="BK107" s="226"/>
      <c r="BL107" s="226"/>
      <c r="BM107" s="167"/>
      <c r="BN107" s="167"/>
      <c r="BO107" s="167"/>
      <c r="BP107" s="258"/>
      <c r="BQ107" s="258"/>
      <c r="BR107" s="258"/>
      <c r="BS107" s="258"/>
      <c r="BT107" s="258"/>
      <c r="BU107" s="258"/>
      <c r="BV107" s="258"/>
      <c r="BW107" s="258"/>
      <c r="BX107" s="167"/>
      <c r="BY107" s="167"/>
      <c r="BZ107" s="167"/>
      <c r="CA107" s="167"/>
      <c r="CB107" s="167"/>
      <c r="CC107" s="167"/>
      <c r="CD107" s="167"/>
    </row>
    <row r="108" spans="1:82" ht="13.5" hidden="1" customHeight="1" thickBot="1" x14ac:dyDescent="0.25">
      <c r="A108" s="233"/>
      <c r="B108" s="234"/>
      <c r="C108" s="13"/>
      <c r="D108" s="235"/>
      <c r="E108" s="235"/>
      <c r="F108" s="15"/>
      <c r="G108" s="156"/>
      <c r="H108" s="25"/>
      <c r="I108" s="236"/>
      <c r="J108" s="237"/>
      <c r="K108" s="238"/>
      <c r="L108" s="239"/>
      <c r="M108" s="156"/>
      <c r="N108" s="240"/>
      <c r="O108" s="179"/>
      <c r="P108" s="179"/>
      <c r="Q108" s="154"/>
      <c r="R108" s="154"/>
      <c r="S108" s="154"/>
      <c r="T108" s="154"/>
      <c r="U108" s="154"/>
      <c r="V108" s="154"/>
      <c r="W108" s="154"/>
      <c r="X108" s="154"/>
      <c r="Y108" s="154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167"/>
      <c r="AO108" s="226"/>
      <c r="AP108" s="226"/>
      <c r="AQ108" s="226"/>
      <c r="AR108" s="226"/>
      <c r="AS108" s="226"/>
      <c r="AT108" s="226"/>
      <c r="AU108" s="226"/>
      <c r="AV108" s="167"/>
      <c r="AW108" s="226"/>
      <c r="AX108" s="260"/>
      <c r="AY108" s="226"/>
      <c r="AZ108" s="226"/>
      <c r="BA108" s="226"/>
      <c r="BB108" s="226"/>
      <c r="BC108" s="167"/>
      <c r="BD108" s="167"/>
      <c r="BE108" s="167"/>
      <c r="BF108" s="167"/>
      <c r="BG108" s="167"/>
      <c r="BH108" s="226"/>
      <c r="BI108" s="167"/>
      <c r="BJ108" s="226"/>
      <c r="BK108" s="226"/>
      <c r="BL108" s="226"/>
      <c r="BM108" s="167"/>
      <c r="BN108" s="167"/>
      <c r="BO108" s="167"/>
      <c r="BP108" s="258"/>
      <c r="BQ108" s="258"/>
      <c r="BR108" s="258"/>
      <c r="BS108" s="258"/>
      <c r="BT108" s="258"/>
      <c r="BU108" s="258"/>
      <c r="BV108" s="258"/>
      <c r="BW108" s="258"/>
      <c r="BX108" s="167"/>
      <c r="BY108" s="167"/>
      <c r="BZ108" s="167"/>
      <c r="CA108" s="167"/>
      <c r="CB108" s="167"/>
      <c r="CC108" s="167"/>
      <c r="CD108" s="167"/>
    </row>
    <row r="109" spans="1:82" ht="65.099999999999994" customHeight="1" thickBot="1" x14ac:dyDescent="0.25">
      <c r="A109" s="180" t="s">
        <v>29</v>
      </c>
      <c r="B109" s="181" t="s">
        <v>30</v>
      </c>
      <c r="C109" s="182" t="s">
        <v>31</v>
      </c>
      <c r="D109" s="183" t="s">
        <v>32</v>
      </c>
      <c r="E109" s="183" t="s">
        <v>33</v>
      </c>
      <c r="F109" s="184" t="s">
        <v>34</v>
      </c>
      <c r="G109" s="185" t="s">
        <v>35</v>
      </c>
      <c r="H109" s="186" t="s">
        <v>36</v>
      </c>
      <c r="I109" s="187" t="s">
        <v>37</v>
      </c>
      <c r="J109" s="188" t="s">
        <v>38</v>
      </c>
      <c r="K109" s="185" t="s">
        <v>39</v>
      </c>
      <c r="L109" s="189" t="s">
        <v>40</v>
      </c>
      <c r="M109" s="187" t="s">
        <v>41</v>
      </c>
      <c r="N109" s="181" t="s">
        <v>42</v>
      </c>
      <c r="O109" s="179"/>
      <c r="P109" s="179"/>
      <c r="Q109" s="154"/>
      <c r="R109" s="154"/>
      <c r="S109" s="154"/>
      <c r="T109" s="154"/>
      <c r="U109" s="154"/>
      <c r="V109" s="154"/>
      <c r="W109" s="154"/>
      <c r="X109" s="154"/>
      <c r="Y109" s="154"/>
      <c r="AA109" s="281" t="s">
        <v>52</v>
      </c>
      <c r="AB109" s="282" t="str">
        <f>C110</f>
        <v>Ghana</v>
      </c>
      <c r="AC109" s="282" t="str">
        <f>F110</f>
        <v>Panama</v>
      </c>
      <c r="AD109" s="282" t="str">
        <f>C111</f>
        <v>England</v>
      </c>
      <c r="AE109" s="282" t="str">
        <f>F111</f>
        <v>Kroatien</v>
      </c>
      <c r="AF109" s="284" t="str">
        <f t="shared" ref="AF109:AM109" si="143">AB109</f>
        <v>Ghana</v>
      </c>
      <c r="AG109" s="284" t="str">
        <f t="shared" si="143"/>
        <v>Panama</v>
      </c>
      <c r="AH109" s="284" t="str">
        <f t="shared" si="143"/>
        <v>England</v>
      </c>
      <c r="AI109" s="284" t="str">
        <f t="shared" si="143"/>
        <v>Kroatien</v>
      </c>
      <c r="AJ109" s="284" t="str">
        <f t="shared" si="143"/>
        <v>Ghana</v>
      </c>
      <c r="AK109" s="284" t="str">
        <f t="shared" si="143"/>
        <v>Panama</v>
      </c>
      <c r="AL109" s="284" t="str">
        <f t="shared" si="143"/>
        <v>England</v>
      </c>
      <c r="AM109" s="284" t="str">
        <f t="shared" si="143"/>
        <v>Kroatien</v>
      </c>
      <c r="AN109" s="215"/>
      <c r="AO109" s="284" t="s">
        <v>53</v>
      </c>
      <c r="AP109" s="275"/>
      <c r="AQ109" s="275"/>
      <c r="AR109" s="275"/>
      <c r="AS109" s="208"/>
      <c r="AT109" s="275"/>
      <c r="AU109" s="275"/>
      <c r="AV109" s="215"/>
      <c r="AW109" s="285" t="s">
        <v>54</v>
      </c>
      <c r="AX109" s="279"/>
      <c r="AY109" s="275"/>
      <c r="AZ109" s="275"/>
      <c r="BA109" s="275"/>
      <c r="BB109" s="275"/>
      <c r="BC109" s="215" t="str">
        <f>AX110</f>
        <v>Ghana</v>
      </c>
      <c r="BD109" s="215" t="str">
        <f>AX111</f>
        <v>Panama</v>
      </c>
      <c r="BE109" s="215" t="str">
        <f>AX112</f>
        <v>England</v>
      </c>
      <c r="BF109" s="215" t="str">
        <f>AX113</f>
        <v>Kroatien</v>
      </c>
      <c r="BG109" s="215"/>
      <c r="BH109" s="285" t="s">
        <v>54</v>
      </c>
      <c r="BI109" s="215"/>
      <c r="BJ109" s="275"/>
      <c r="BK109" s="275"/>
      <c r="BL109" s="275"/>
      <c r="BM109" s="215"/>
      <c r="BN109" s="167"/>
      <c r="BO109" s="167"/>
      <c r="BP109" s="258"/>
      <c r="BQ109" s="258"/>
      <c r="BR109" s="258"/>
      <c r="BS109" s="258"/>
      <c r="BT109" s="258"/>
      <c r="BU109" s="258"/>
      <c r="BV109" s="258"/>
      <c r="BW109" s="258"/>
      <c r="BX109" s="167"/>
      <c r="BY109" s="167"/>
      <c r="BZ109" s="167"/>
      <c r="CA109" s="167"/>
      <c r="CB109" s="167"/>
      <c r="CC109" s="167"/>
      <c r="CD109" s="167"/>
    </row>
    <row r="110" spans="1:82" ht="13.5" customHeight="1" thickBot="1" x14ac:dyDescent="0.25">
      <c r="A110" s="497">
        <v>21</v>
      </c>
      <c r="B110" s="498" t="s">
        <v>154</v>
      </c>
      <c r="C110" s="74" t="s">
        <v>155</v>
      </c>
      <c r="D110" s="75"/>
      <c r="E110" s="75"/>
      <c r="F110" s="76" t="s">
        <v>156</v>
      </c>
      <c r="G110" s="499" t="s">
        <v>74</v>
      </c>
      <c r="H110" s="77">
        <v>46191</v>
      </c>
      <c r="I110" s="500">
        <v>4.1666666666666699E-2</v>
      </c>
      <c r="J110" s="501">
        <f t="shared" ref="J110:J115" si="144">WEEKDAY(H110)</f>
        <v>5</v>
      </c>
      <c r="K110" s="502" t="str">
        <f t="shared" ref="K110:K115" si="145">IF(N110="n","NEIN",IF(D110&gt;E110,C110,IF(E110&gt;D110,F110,"REMIS")))</f>
        <v>NEIN</v>
      </c>
      <c r="L110" s="503" t="str">
        <f t="shared" ref="L110:L115" si="146">IF(N110="n","Nein",D110-E110)</f>
        <v>Nein</v>
      </c>
      <c r="M110" s="499" t="str">
        <f t="shared" ref="M110:M115" si="147">IF(N110="n","Nein",TEXT(D110,"TT")&amp;TEXT(E110,"TT"))</f>
        <v>Nein</v>
      </c>
      <c r="N110" s="504" t="str">
        <f t="shared" ref="N110:N115" si="148">IF(ISBLANK(E110),"n","j")</f>
        <v>n</v>
      </c>
      <c r="O110" s="179"/>
      <c r="P110" s="179"/>
      <c r="Q110" s="207"/>
      <c r="R110" s="207"/>
      <c r="S110" s="207"/>
      <c r="T110" s="207">
        <v>2</v>
      </c>
      <c r="U110" s="207">
        <v>1</v>
      </c>
      <c r="V110" s="207">
        <v>1</v>
      </c>
      <c r="W110" s="207">
        <f t="shared" ref="W110:W115" si="149">(SUM(Q110))/2</f>
        <v>0</v>
      </c>
      <c r="X110" s="207">
        <f t="shared" ref="X110:X115" si="150">IF(S110=1,0,R110)</f>
        <v>0</v>
      </c>
      <c r="Y110" s="207">
        <f t="shared" ref="Y110:Y115" si="151">IF(S110=0,0,IF(S110=2,1,IF(S110=1,1,0)))</f>
        <v>0</v>
      </c>
      <c r="AA110" s="208">
        <f t="shared" ref="AA110:AA115" si="152">IF(D110-E110&gt;0,1,IF(E110=D110,0,-1))</f>
        <v>0</v>
      </c>
      <c r="AB110" s="209">
        <f>IF($D110="",0,IF($D110&gt;$E110,3,IF($D110=E110,1,0)))</f>
        <v>0</v>
      </c>
      <c r="AC110" s="209">
        <f>IF($E110="",0,IF($D110&gt;$E110,0,IF($D110=E110,1,3)))</f>
        <v>0</v>
      </c>
      <c r="AD110" s="210"/>
      <c r="AE110" s="210"/>
      <c r="AF110" s="211">
        <f>D110</f>
        <v>0</v>
      </c>
      <c r="AG110" s="211">
        <f>E110</f>
        <v>0</v>
      </c>
      <c r="AH110" s="212"/>
      <c r="AI110" s="212"/>
      <c r="AJ110" s="213">
        <f>E110</f>
        <v>0</v>
      </c>
      <c r="AK110" s="213">
        <f>D110</f>
        <v>0</v>
      </c>
      <c r="AL110" s="214"/>
      <c r="AM110" s="214"/>
      <c r="AN110" s="215"/>
      <c r="AO110" s="216">
        <f>AB116</f>
        <v>0</v>
      </c>
      <c r="AP110" s="211">
        <f>AF116</f>
        <v>0</v>
      </c>
      <c r="AQ110" s="213">
        <f>AJ116</f>
        <v>0</v>
      </c>
      <c r="AR110" s="217">
        <f>AP110-AQ110</f>
        <v>0</v>
      </c>
      <c r="AS110" s="218">
        <f>IF(AO110&gt;AO111,-1,0)</f>
        <v>0</v>
      </c>
      <c r="AT110" s="218">
        <f>IF(AO110&gt;AO112,-1,0)</f>
        <v>0</v>
      </c>
      <c r="AU110" s="218">
        <f>IF(AO110&gt;AO113,-1,0)</f>
        <v>0</v>
      </c>
      <c r="AV110" s="219">
        <f>1000000-(AY110*100000+BB110*10000+AZ110*1000)</f>
        <v>1000000</v>
      </c>
      <c r="AW110" s="220">
        <f>RANK(AV110,AV110:AV113,1)</f>
        <v>1</v>
      </c>
      <c r="AX110" s="221" t="str">
        <f>C110</f>
        <v>Ghana</v>
      </c>
      <c r="AY110" s="222">
        <f t="shared" ref="AY110:BA113" si="153">AO110</f>
        <v>0</v>
      </c>
      <c r="AZ110" s="222">
        <f t="shared" si="153"/>
        <v>0</v>
      </c>
      <c r="BA110" s="222">
        <f t="shared" si="153"/>
        <v>0</v>
      </c>
      <c r="BB110" s="222">
        <f>AZ110-BA110</f>
        <v>0</v>
      </c>
      <c r="BC110" s="223"/>
      <c r="BD110" s="219">
        <f>IF(AV111&lt;&gt;AV110,AV111-2000,IF(BD109=K110,AV111-1000,AV111))</f>
        <v>1000000</v>
      </c>
      <c r="BE110" s="219">
        <f>IF(AV112&lt;&gt;AV110,AV112-2000,IF(BE109=K113,AV112-1000,AV112))</f>
        <v>1000000</v>
      </c>
      <c r="BF110" s="219">
        <f>IF(AV113&lt;&gt;AV110,AV113-2000,IF(BF109=K114,AV113-1000,AV113))</f>
        <v>1000000</v>
      </c>
      <c r="BG110" s="224">
        <f>BC114</f>
        <v>3000000</v>
      </c>
      <c r="BH110" s="225">
        <f>RANK(BG110,BG110:BG113,1)</f>
        <v>1</v>
      </c>
      <c r="BI110" s="167" t="str">
        <f t="shared" ref="BI110:BL113" si="154">AX110</f>
        <v>Ghana</v>
      </c>
      <c r="BJ110" s="226">
        <f t="shared" si="154"/>
        <v>0</v>
      </c>
      <c r="BK110" s="226">
        <f t="shared" si="154"/>
        <v>0</v>
      </c>
      <c r="BL110" s="226">
        <f t="shared" si="154"/>
        <v>0</v>
      </c>
      <c r="BM110" s="227"/>
      <c r="BN110" s="228"/>
      <c r="BO110" s="167"/>
      <c r="BP110" s="505">
        <v>1</v>
      </c>
      <c r="BQ110" s="506" t="str">
        <f>IFERROR(VLOOKUP(1,BH110:BI113,2,FALSE()),"")</f>
        <v>Ghana</v>
      </c>
      <c r="BR110" s="507"/>
      <c r="BS110" s="505">
        <f>IFERROR(VLOOKUP(1,BH110:BL113,3,FALSE()),"")</f>
        <v>0</v>
      </c>
      <c r="BT110" s="508">
        <f>IFERROR(VLOOKUP(1,BH110:BL113,4,FALSE()),"")</f>
        <v>0</v>
      </c>
      <c r="BU110" s="225" t="s">
        <v>59</v>
      </c>
      <c r="BV110" s="508">
        <f>IFERROR(VLOOKUP(1,BH110:BL113,5,FALSE()),"")</f>
        <v>0</v>
      </c>
      <c r="BW110" s="508" t="s">
        <v>157</v>
      </c>
      <c r="BX110" s="167"/>
      <c r="BY110" s="167"/>
      <c r="BZ110" s="167"/>
      <c r="CA110" s="167"/>
      <c r="CB110" s="167"/>
      <c r="CC110" s="167"/>
      <c r="CD110" s="167"/>
    </row>
    <row r="111" spans="1:82" ht="13.5" customHeight="1" x14ac:dyDescent="0.2">
      <c r="A111" s="233">
        <v>22</v>
      </c>
      <c r="B111" s="234" t="s">
        <v>154</v>
      </c>
      <c r="C111" s="13" t="s">
        <v>158</v>
      </c>
      <c r="D111" s="14"/>
      <c r="E111" s="14"/>
      <c r="F111" s="15" t="s">
        <v>159</v>
      </c>
      <c r="G111" s="156" t="s">
        <v>114</v>
      </c>
      <c r="H111" s="16">
        <v>46190</v>
      </c>
      <c r="I111" s="236">
        <v>0.91666666666666696</v>
      </c>
      <c r="J111" s="237">
        <f t="shared" si="144"/>
        <v>4</v>
      </c>
      <c r="K111" s="238" t="str">
        <f t="shared" si="145"/>
        <v>NEIN</v>
      </c>
      <c r="L111" s="239" t="str">
        <f t="shared" si="146"/>
        <v>Nein</v>
      </c>
      <c r="M111" s="156" t="str">
        <f t="shared" si="147"/>
        <v>Nein</v>
      </c>
      <c r="N111" s="240" t="str">
        <f t="shared" si="148"/>
        <v>n</v>
      </c>
      <c r="O111" s="179"/>
      <c r="P111" s="179"/>
      <c r="Q111" s="207"/>
      <c r="R111" s="207"/>
      <c r="S111" s="207"/>
      <c r="T111" s="207">
        <v>2</v>
      </c>
      <c r="U111" s="207">
        <v>1</v>
      </c>
      <c r="V111" s="207">
        <v>1</v>
      </c>
      <c r="W111" s="207">
        <f t="shared" si="149"/>
        <v>0</v>
      </c>
      <c r="X111" s="207">
        <f t="shared" si="150"/>
        <v>0</v>
      </c>
      <c r="Y111" s="207">
        <f t="shared" si="151"/>
        <v>0</v>
      </c>
      <c r="AA111" s="208">
        <f t="shared" si="152"/>
        <v>0</v>
      </c>
      <c r="AB111" s="210"/>
      <c r="AC111" s="210"/>
      <c r="AD111" s="209">
        <f>IF($E111="",0,IF($D111&gt;$E111,3,IF($D111=E111,1,0)))</f>
        <v>0</v>
      </c>
      <c r="AE111" s="209">
        <f>IF($E111="",0,IF($D111&gt;$E111,0,IF($D111=E111,1,3)))</f>
        <v>0</v>
      </c>
      <c r="AF111" s="212"/>
      <c r="AG111" s="212"/>
      <c r="AH111" s="211">
        <f>D111</f>
        <v>0</v>
      </c>
      <c r="AI111" s="211">
        <f>E111</f>
        <v>0</v>
      </c>
      <c r="AJ111" s="214"/>
      <c r="AK111" s="214"/>
      <c r="AL111" s="213">
        <f>E111</f>
        <v>0</v>
      </c>
      <c r="AM111" s="213">
        <f>D111</f>
        <v>0</v>
      </c>
      <c r="AN111" s="215"/>
      <c r="AO111" s="241">
        <f>AC116</f>
        <v>0</v>
      </c>
      <c r="AP111" s="242">
        <f>AG116</f>
        <v>0</v>
      </c>
      <c r="AQ111" s="243">
        <f>AK116</f>
        <v>0</v>
      </c>
      <c r="AR111" s="244">
        <f>AP111-AQ111</f>
        <v>0</v>
      </c>
      <c r="AS111" s="245">
        <f>IF(AO111&gt;AO110,-1,0)</f>
        <v>0</v>
      </c>
      <c r="AT111" s="218">
        <f>IF(AO111&gt;AO112,-1,0)</f>
        <v>0</v>
      </c>
      <c r="AU111" s="245">
        <f>IF(AO111&gt;AO113,-1,0)</f>
        <v>0</v>
      </c>
      <c r="AV111" s="219">
        <f>1000000-(AY111*100000+BB111*10000+AZ111*1000)</f>
        <v>1000000</v>
      </c>
      <c r="AW111" s="246">
        <f>RANK(AV111,AV110:AV113,1)</f>
        <v>1</v>
      </c>
      <c r="AX111" s="247" t="str">
        <f>F110</f>
        <v>Panama</v>
      </c>
      <c r="AY111" s="222">
        <f t="shared" si="153"/>
        <v>0</v>
      </c>
      <c r="AZ111" s="248">
        <f t="shared" si="153"/>
        <v>0</v>
      </c>
      <c r="BA111" s="248">
        <f t="shared" si="153"/>
        <v>0</v>
      </c>
      <c r="BB111" s="222">
        <f>AZ111-BA111</f>
        <v>0</v>
      </c>
      <c r="BC111" s="219">
        <f>IF(AV110&lt;&gt;AV111,AV110-2000,IF(BC109=K110,AV110-1000,AV110))</f>
        <v>1000000</v>
      </c>
      <c r="BD111" s="223"/>
      <c r="BE111" s="219">
        <f>IF(AV111&lt;&gt;AV112,AV112-2000,IF(BE109=K115,AV112-1000,AV112))</f>
        <v>1000000</v>
      </c>
      <c r="BF111" s="219">
        <f>IF(AV113&lt;&gt;AV111,AV113-2000,IF(BF109=K112,AV113-1000,AV113))</f>
        <v>1000000</v>
      </c>
      <c r="BG111" s="249">
        <f>BD114</f>
        <v>3000000</v>
      </c>
      <c r="BH111" s="225">
        <f>RANK(BG111,BG110:BG113,1)</f>
        <v>1</v>
      </c>
      <c r="BI111" s="167" t="str">
        <f t="shared" si="154"/>
        <v>Panama</v>
      </c>
      <c r="BJ111" s="226">
        <f t="shared" si="154"/>
        <v>0</v>
      </c>
      <c r="BK111" s="226">
        <f t="shared" si="154"/>
        <v>0</v>
      </c>
      <c r="BL111" s="226">
        <f t="shared" si="154"/>
        <v>0</v>
      </c>
      <c r="BM111" s="215"/>
      <c r="BN111" s="167"/>
      <c r="BO111" s="167"/>
      <c r="BP111" s="505">
        <v>2</v>
      </c>
      <c r="BQ111" s="506" t="str">
        <f>IFERROR(VLOOKUP(2,BH110:BI113,2,FALSE()),"")</f>
        <v/>
      </c>
      <c r="BR111" s="507"/>
      <c r="BS111" s="505" t="str">
        <f>IFERROR(VLOOKUP(2,BH110:BL113,3,FALSE()),"")</f>
        <v/>
      </c>
      <c r="BT111" s="508" t="str">
        <f>IFERROR(VLOOKUP(2,BH110:BL113,4,FALSE()),"")</f>
        <v/>
      </c>
      <c r="BU111" s="225" t="s">
        <v>59</v>
      </c>
      <c r="BV111" s="508" t="str">
        <f>IFERROR(VLOOKUP(2,BH110:BL113,5,FALSE()),"")</f>
        <v/>
      </c>
      <c r="BW111" s="508" t="s">
        <v>160</v>
      </c>
      <c r="BX111" s="167"/>
      <c r="BY111" s="167"/>
      <c r="BZ111" s="167"/>
      <c r="CA111" s="167"/>
      <c r="CB111" s="167"/>
      <c r="CC111" s="167"/>
      <c r="CD111" s="167"/>
    </row>
    <row r="112" spans="1:82" ht="13.5" customHeight="1" x14ac:dyDescent="0.2">
      <c r="A112" s="509">
        <v>46</v>
      </c>
      <c r="B112" s="510" t="s">
        <v>154</v>
      </c>
      <c r="C112" s="78" t="str">
        <f>F110</f>
        <v>Panama</v>
      </c>
      <c r="D112" s="79"/>
      <c r="E112" s="79"/>
      <c r="F112" s="80" t="str">
        <f>F111</f>
        <v>Kroatien</v>
      </c>
      <c r="G112" s="511" t="s">
        <v>74</v>
      </c>
      <c r="H112" s="81">
        <v>46197</v>
      </c>
      <c r="I112" s="512">
        <v>4.1666666666666699E-2</v>
      </c>
      <c r="J112" s="513">
        <f t="shared" si="144"/>
        <v>4</v>
      </c>
      <c r="K112" s="514" t="str">
        <f t="shared" si="145"/>
        <v>NEIN</v>
      </c>
      <c r="L112" s="515" t="str">
        <f t="shared" si="146"/>
        <v>Nein</v>
      </c>
      <c r="M112" s="511" t="str">
        <f t="shared" si="147"/>
        <v>Nein</v>
      </c>
      <c r="N112" s="516" t="str">
        <f t="shared" si="148"/>
        <v>n</v>
      </c>
      <c r="O112" s="179"/>
      <c r="P112" s="179"/>
      <c r="Q112" s="207"/>
      <c r="R112" s="207"/>
      <c r="S112" s="207"/>
      <c r="T112" s="207">
        <v>2</v>
      </c>
      <c r="U112" s="207">
        <v>1</v>
      </c>
      <c r="V112" s="207">
        <v>1</v>
      </c>
      <c r="W112" s="207">
        <f t="shared" si="149"/>
        <v>0</v>
      </c>
      <c r="X112" s="207">
        <f t="shared" si="150"/>
        <v>0</v>
      </c>
      <c r="Y112" s="207">
        <f t="shared" si="151"/>
        <v>0</v>
      </c>
      <c r="AA112" s="208">
        <f t="shared" si="152"/>
        <v>0</v>
      </c>
      <c r="AB112" s="209"/>
      <c r="AC112" s="209">
        <f>IF($E112="",0,IF($D112&gt;$E112,3,IF($D112=E112,1,0)))</f>
        <v>0</v>
      </c>
      <c r="AD112" s="209"/>
      <c r="AE112" s="209">
        <f>IF($E112="",0,IF($D112&gt;$E112,0,IF($D112=E112,1,3)))</f>
        <v>0</v>
      </c>
      <c r="AF112" s="211"/>
      <c r="AG112" s="211">
        <f>D112</f>
        <v>0</v>
      </c>
      <c r="AH112" s="211"/>
      <c r="AI112" s="211">
        <f>E112</f>
        <v>0</v>
      </c>
      <c r="AJ112" s="213"/>
      <c r="AK112" s="213">
        <f>E112</f>
        <v>0</v>
      </c>
      <c r="AL112" s="213"/>
      <c r="AM112" s="213">
        <f>D112</f>
        <v>0</v>
      </c>
      <c r="AN112" s="215"/>
      <c r="AO112" s="241">
        <f>AD116</f>
        <v>0</v>
      </c>
      <c r="AP112" s="242">
        <f>AH116</f>
        <v>0</v>
      </c>
      <c r="AQ112" s="243">
        <f>AL116</f>
        <v>0</v>
      </c>
      <c r="AR112" s="244">
        <f>AP112-AQ112</f>
        <v>0</v>
      </c>
      <c r="AS112" s="245">
        <f>IF(AO112&gt;AO110,-1,0)</f>
        <v>0</v>
      </c>
      <c r="AT112" s="218">
        <f>IF(AO112&gt;AO111,-1,0)</f>
        <v>0</v>
      </c>
      <c r="AU112" s="245">
        <f>IF(AO112&gt;AO113,-1,0)</f>
        <v>0</v>
      </c>
      <c r="AV112" s="219">
        <f>1000000-(AY112*100000+BB112*10000+AZ112*1000)</f>
        <v>1000000</v>
      </c>
      <c r="AW112" s="246">
        <f>RANK(AV112,AV110:AV113,1)</f>
        <v>1</v>
      </c>
      <c r="AX112" s="247" t="str">
        <f>C111</f>
        <v>England</v>
      </c>
      <c r="AY112" s="222">
        <f t="shared" si="153"/>
        <v>0</v>
      </c>
      <c r="AZ112" s="248">
        <f t="shared" si="153"/>
        <v>0</v>
      </c>
      <c r="BA112" s="248">
        <f t="shared" si="153"/>
        <v>0</v>
      </c>
      <c r="BB112" s="222">
        <f>AZ112-BA112</f>
        <v>0</v>
      </c>
      <c r="BC112" s="219">
        <f>IF(AV110&lt;&gt;AV112,AV110-2000,IF(BC109=K113,AV110-1000,AV110))</f>
        <v>1000000</v>
      </c>
      <c r="BD112" s="219">
        <f>IF(AV111&lt;&gt;AV112,AV111-2000,IF(BD109=K115,AV111-1000,AV111))</f>
        <v>1000000</v>
      </c>
      <c r="BE112" s="223"/>
      <c r="BF112" s="219">
        <f>IF(AV113&lt;&gt;AV112,AV113-2000,IF(BF109=K111,AV113-1000,AV113))</f>
        <v>1000000</v>
      </c>
      <c r="BG112" s="249">
        <f>BE114</f>
        <v>3000000</v>
      </c>
      <c r="BH112" s="225">
        <f>RANK(BG112,BG110:BG113,1)</f>
        <v>1</v>
      </c>
      <c r="BI112" s="167" t="str">
        <f t="shared" si="154"/>
        <v>England</v>
      </c>
      <c r="BJ112" s="226">
        <f t="shared" si="154"/>
        <v>0</v>
      </c>
      <c r="BK112" s="226">
        <f t="shared" si="154"/>
        <v>0</v>
      </c>
      <c r="BL112" s="226">
        <f t="shared" si="154"/>
        <v>0</v>
      </c>
      <c r="BM112" s="215"/>
      <c r="BN112" s="167"/>
      <c r="BO112" s="167"/>
      <c r="BP112" s="704">
        <v>3</v>
      </c>
      <c r="BQ112" s="705" t="str">
        <f>IFERROR(VLOOKUP(3,BH110:BI113,2,FALSE()),"")</f>
        <v/>
      </c>
      <c r="BR112" s="706"/>
      <c r="BS112" s="707" t="str">
        <f>IFERROR(VLOOKUP(3,BH110:BL113,3,FALSE()),"")</f>
        <v/>
      </c>
      <c r="BT112" s="707" t="str">
        <f>IFERROR(VLOOKUP(3,BH110:BL113,4,FALSE()),"")</f>
        <v/>
      </c>
      <c r="BU112" s="708" t="s">
        <v>59</v>
      </c>
      <c r="BV112" s="707" t="str">
        <f>IFERROR(VLOOKUP(3,BH110:BL113,5,FALSE()),"")</f>
        <v/>
      </c>
      <c r="BW112" s="258"/>
      <c r="BX112" s="167"/>
      <c r="BY112" s="167"/>
      <c r="BZ112" s="167"/>
      <c r="CA112" s="167"/>
      <c r="CB112" s="167"/>
      <c r="CC112" s="167"/>
      <c r="CD112" s="167"/>
    </row>
    <row r="113" spans="1:82" ht="13.5" customHeight="1" x14ac:dyDescent="0.2">
      <c r="A113" s="233">
        <v>45</v>
      </c>
      <c r="B113" s="234" t="s">
        <v>154</v>
      </c>
      <c r="C113" s="13" t="str">
        <f>C111</f>
        <v>England</v>
      </c>
      <c r="D113" s="14"/>
      <c r="E113" s="14"/>
      <c r="F113" s="15" t="str">
        <f>C110</f>
        <v>Ghana</v>
      </c>
      <c r="G113" s="156" t="s">
        <v>87</v>
      </c>
      <c r="H113" s="16">
        <v>46196</v>
      </c>
      <c r="I113" s="236">
        <v>0.91666666666666696</v>
      </c>
      <c r="J113" s="237">
        <f t="shared" si="144"/>
        <v>3</v>
      </c>
      <c r="K113" s="238" t="str">
        <f t="shared" si="145"/>
        <v>NEIN</v>
      </c>
      <c r="L113" s="239" t="str">
        <f t="shared" si="146"/>
        <v>Nein</v>
      </c>
      <c r="M113" s="156" t="str">
        <f t="shared" si="147"/>
        <v>Nein</v>
      </c>
      <c r="N113" s="240" t="str">
        <f t="shared" si="148"/>
        <v>n</v>
      </c>
      <c r="O113" s="179"/>
      <c r="P113" s="179"/>
      <c r="Q113" s="207"/>
      <c r="R113" s="207"/>
      <c r="S113" s="207"/>
      <c r="T113" s="207">
        <v>2</v>
      </c>
      <c r="U113" s="207">
        <v>1</v>
      </c>
      <c r="V113" s="207">
        <v>1</v>
      </c>
      <c r="W113" s="207">
        <f t="shared" si="149"/>
        <v>0</v>
      </c>
      <c r="X113" s="207">
        <f t="shared" si="150"/>
        <v>0</v>
      </c>
      <c r="Y113" s="207">
        <f t="shared" si="151"/>
        <v>0</v>
      </c>
      <c r="AA113" s="208">
        <f t="shared" si="152"/>
        <v>0</v>
      </c>
      <c r="AB113" s="209">
        <f>IF($E113="",0,IF($E113&gt;$D113,3,IF($E113=D113,1,0)))</f>
        <v>0</v>
      </c>
      <c r="AC113" s="209"/>
      <c r="AD113" s="209">
        <f>IF($D113="",0,IF($E113&gt;$D113,0,IF($E113=D113,1,3)))</f>
        <v>0</v>
      </c>
      <c r="AE113" s="209"/>
      <c r="AF113" s="211">
        <f>E113</f>
        <v>0</v>
      </c>
      <c r="AG113" s="211"/>
      <c r="AH113" s="211">
        <f>D113</f>
        <v>0</v>
      </c>
      <c r="AI113" s="211"/>
      <c r="AJ113" s="213">
        <f>D113</f>
        <v>0</v>
      </c>
      <c r="AK113" s="213"/>
      <c r="AL113" s="213">
        <f>E113</f>
        <v>0</v>
      </c>
      <c r="AM113" s="213"/>
      <c r="AN113" s="215"/>
      <c r="AO113" s="241">
        <f>AE116</f>
        <v>0</v>
      </c>
      <c r="AP113" s="242">
        <f>AI116</f>
        <v>0</v>
      </c>
      <c r="AQ113" s="243">
        <f>AM116</f>
        <v>0</v>
      </c>
      <c r="AR113" s="244">
        <f>AP113-AQ113</f>
        <v>0</v>
      </c>
      <c r="AS113" s="245">
        <f>IF(AO113&gt;AO110,-1,0)</f>
        <v>0</v>
      </c>
      <c r="AT113" s="218">
        <f>IF(AO113&gt;AO111,-1,0)</f>
        <v>0</v>
      </c>
      <c r="AU113" s="245">
        <f>IF(AO113&gt;AO112,-1,0)</f>
        <v>0</v>
      </c>
      <c r="AV113" s="219">
        <f>1000000-(AY113*100000+BB113*10000+AZ113*1000)</f>
        <v>1000000</v>
      </c>
      <c r="AW113" s="246">
        <f>RANK(AV113,AV110:AV113,1)</f>
        <v>1</v>
      </c>
      <c r="AX113" s="247" t="str">
        <f>F111</f>
        <v>Kroatien</v>
      </c>
      <c r="AY113" s="222">
        <f t="shared" si="153"/>
        <v>0</v>
      </c>
      <c r="AZ113" s="248">
        <f t="shared" si="153"/>
        <v>0</v>
      </c>
      <c r="BA113" s="248">
        <f t="shared" si="153"/>
        <v>0</v>
      </c>
      <c r="BB113" s="222">
        <f>AZ113-BA113</f>
        <v>0</v>
      </c>
      <c r="BC113" s="219">
        <f>IF(AV110&lt;&gt;AV113,AV110-2000,IF(BC109=K114,AV110-1000,AV110))</f>
        <v>1000000</v>
      </c>
      <c r="BD113" s="219">
        <f>IF(AV111&lt;&gt;AV113,AV111-2000,IF(BD109=K112,AV111-1000,AV111))</f>
        <v>1000000</v>
      </c>
      <c r="BE113" s="219">
        <f>IF(AV112&lt;&gt;AV113,AV112-2000,IF(BE109=K111,AV112-1000,AV112))</f>
        <v>1000000</v>
      </c>
      <c r="BF113" s="223"/>
      <c r="BG113" s="249">
        <f>BF114</f>
        <v>3000000</v>
      </c>
      <c r="BH113" s="225">
        <f>RANK(BG113,BG110:BG113,1)</f>
        <v>1</v>
      </c>
      <c r="BI113" s="167" t="str">
        <f t="shared" si="154"/>
        <v>Kroatien</v>
      </c>
      <c r="BJ113" s="226">
        <f t="shared" si="154"/>
        <v>0</v>
      </c>
      <c r="BK113" s="226">
        <f t="shared" si="154"/>
        <v>0</v>
      </c>
      <c r="BL113" s="226">
        <f t="shared" si="154"/>
        <v>0</v>
      </c>
      <c r="BM113" s="215"/>
      <c r="BN113" s="167"/>
      <c r="BO113" s="167"/>
      <c r="BP113" s="709">
        <v>4</v>
      </c>
      <c r="BQ113" s="710" t="str">
        <f>IFERROR(VLOOKUP(4,BH110:BI113,2,FALSE()),"")</f>
        <v/>
      </c>
      <c r="BR113" s="711"/>
      <c r="BS113" s="712" t="str">
        <f>IFERROR(VLOOKUP(4,BH110:BL113,3,FALSE()),"")</f>
        <v/>
      </c>
      <c r="BT113" s="712" t="str">
        <f>IFERROR(VLOOKUP(4,BH110:BL113,4,FALSE()),"")</f>
        <v/>
      </c>
      <c r="BU113" s="713" t="s">
        <v>59</v>
      </c>
      <c r="BV113" s="712" t="str">
        <f>IFERROR(VLOOKUP(4,BH110:BL113,5,FALSE()),"")</f>
        <v/>
      </c>
      <c r="BW113" s="258"/>
      <c r="BX113" s="167"/>
      <c r="BY113" s="167"/>
      <c r="BZ113" s="167"/>
      <c r="CA113" s="167"/>
      <c r="CB113" s="167"/>
      <c r="CC113" s="167"/>
      <c r="CD113" s="167"/>
    </row>
    <row r="114" spans="1:82" ht="12.75" customHeight="1" x14ac:dyDescent="0.2">
      <c r="A114" s="509">
        <v>68</v>
      </c>
      <c r="B114" s="510" t="s">
        <v>154</v>
      </c>
      <c r="C114" s="78" t="str">
        <f>F111</f>
        <v>Kroatien</v>
      </c>
      <c r="D114" s="79"/>
      <c r="E114" s="79"/>
      <c r="F114" s="80" t="str">
        <f>C110</f>
        <v>Ghana</v>
      </c>
      <c r="G114" s="511" t="s">
        <v>161</v>
      </c>
      <c r="H114" s="81">
        <v>46200</v>
      </c>
      <c r="I114" s="512">
        <v>0.95833333333333304</v>
      </c>
      <c r="J114" s="513">
        <f t="shared" si="144"/>
        <v>7</v>
      </c>
      <c r="K114" s="514" t="str">
        <f t="shared" si="145"/>
        <v>NEIN</v>
      </c>
      <c r="L114" s="515" t="str">
        <f t="shared" si="146"/>
        <v>Nein</v>
      </c>
      <c r="M114" s="511" t="str">
        <f t="shared" si="147"/>
        <v>Nein</v>
      </c>
      <c r="N114" s="516" t="str">
        <f t="shared" si="148"/>
        <v>n</v>
      </c>
      <c r="O114" s="179"/>
      <c r="P114" s="179"/>
      <c r="Q114" s="207"/>
      <c r="R114" s="207"/>
      <c r="S114" s="207"/>
      <c r="T114" s="207">
        <v>2</v>
      </c>
      <c r="U114" s="207">
        <v>1</v>
      </c>
      <c r="V114" s="207">
        <v>1</v>
      </c>
      <c r="W114" s="207">
        <f t="shared" si="149"/>
        <v>0</v>
      </c>
      <c r="X114" s="207">
        <f t="shared" si="150"/>
        <v>0</v>
      </c>
      <c r="Y114" s="207">
        <f t="shared" si="151"/>
        <v>0</v>
      </c>
      <c r="AA114" s="208">
        <f t="shared" si="152"/>
        <v>0</v>
      </c>
      <c r="AB114" s="209">
        <f>IF($D114="",0,IF($D114&gt;$E114,0,IF($D114=E114,1,3)))</f>
        <v>0</v>
      </c>
      <c r="AC114" s="210"/>
      <c r="AD114" s="210"/>
      <c r="AE114" s="209">
        <f>IF($E114="",0,IF($D114&gt;$E114,3,IF($D114=E114,1,0)))</f>
        <v>0</v>
      </c>
      <c r="AF114" s="211">
        <f>E114</f>
        <v>0</v>
      </c>
      <c r="AG114" s="212"/>
      <c r="AH114" s="212"/>
      <c r="AI114" s="211">
        <f>D114</f>
        <v>0</v>
      </c>
      <c r="AJ114" s="213">
        <f>D114</f>
        <v>0</v>
      </c>
      <c r="AK114" s="214"/>
      <c r="AL114" s="214"/>
      <c r="AM114" s="213">
        <f>E114</f>
        <v>0</v>
      </c>
      <c r="AN114" s="215"/>
      <c r="AO114" s="226"/>
      <c r="AP114" s="226"/>
      <c r="AQ114" s="226"/>
      <c r="AR114" s="226"/>
      <c r="AS114" s="226"/>
      <c r="AT114" s="226"/>
      <c r="AU114" s="226"/>
      <c r="AV114" s="219"/>
      <c r="AW114" s="226"/>
      <c r="AX114" s="260"/>
      <c r="AY114" s="226"/>
      <c r="AZ114" s="226"/>
      <c r="BA114" s="226"/>
      <c r="BB114" s="226"/>
      <c r="BC114" s="261">
        <f>SUM(BC110:BC113)</f>
        <v>3000000</v>
      </c>
      <c r="BD114" s="262">
        <f>SUM(BD110:BD113)</f>
        <v>3000000</v>
      </c>
      <c r="BE114" s="262">
        <f>SUM(BE110:BE113)</f>
        <v>3000000</v>
      </c>
      <c r="BF114" s="262">
        <f>SUM(BF110:BF113)</f>
        <v>3000000</v>
      </c>
      <c r="BG114" s="263"/>
      <c r="BH114" s="225"/>
      <c r="BI114" s="264"/>
      <c r="BJ114" s="226"/>
      <c r="BK114" s="226"/>
      <c r="BL114" s="226"/>
      <c r="BM114" s="215"/>
      <c r="BN114" s="167"/>
      <c r="BO114" s="167"/>
      <c r="BP114" s="258"/>
      <c r="BQ114" s="258"/>
      <c r="BR114" s="258"/>
      <c r="BS114" s="258"/>
      <c r="BT114" s="258"/>
      <c r="BU114" s="258"/>
      <c r="BV114" s="258"/>
      <c r="BW114" s="258"/>
      <c r="BX114" s="167"/>
      <c r="BY114" s="167"/>
      <c r="BZ114" s="167"/>
      <c r="CA114" s="167"/>
      <c r="CB114" s="167"/>
      <c r="CC114" s="167"/>
      <c r="CD114" s="167"/>
    </row>
    <row r="115" spans="1:82" ht="13.5" customHeight="1" x14ac:dyDescent="0.2">
      <c r="A115" s="265">
        <v>67</v>
      </c>
      <c r="B115" s="266" t="s">
        <v>154</v>
      </c>
      <c r="C115" s="21" t="str">
        <f>F110</f>
        <v>Panama</v>
      </c>
      <c r="D115" s="22"/>
      <c r="E115" s="22"/>
      <c r="F115" s="23" t="str">
        <f>C111</f>
        <v>England</v>
      </c>
      <c r="G115" s="267" t="s">
        <v>91</v>
      </c>
      <c r="H115" s="24">
        <v>46200</v>
      </c>
      <c r="I115" s="268">
        <v>0.95833333333333304</v>
      </c>
      <c r="J115" s="269">
        <f t="shared" si="144"/>
        <v>7</v>
      </c>
      <c r="K115" s="270" t="str">
        <f t="shared" si="145"/>
        <v>NEIN</v>
      </c>
      <c r="L115" s="271" t="str">
        <f t="shared" si="146"/>
        <v>Nein</v>
      </c>
      <c r="M115" s="267" t="str">
        <f t="shared" si="147"/>
        <v>Nein</v>
      </c>
      <c r="N115" s="272" t="str">
        <f t="shared" si="148"/>
        <v>n</v>
      </c>
      <c r="O115" s="179"/>
      <c r="P115" s="179"/>
      <c r="Q115" s="207"/>
      <c r="R115" s="207"/>
      <c r="S115" s="207"/>
      <c r="T115" s="207">
        <v>2</v>
      </c>
      <c r="U115" s="207">
        <v>1</v>
      </c>
      <c r="V115" s="207">
        <v>1</v>
      </c>
      <c r="W115" s="207">
        <f t="shared" si="149"/>
        <v>0</v>
      </c>
      <c r="X115" s="207">
        <f t="shared" si="150"/>
        <v>0</v>
      </c>
      <c r="Y115" s="207">
        <f t="shared" si="151"/>
        <v>0</v>
      </c>
      <c r="AA115" s="208">
        <f t="shared" si="152"/>
        <v>0</v>
      </c>
      <c r="AB115" s="210"/>
      <c r="AC115" s="209">
        <f>IF($E115="",0,IF($D115&gt;$E115,3,IF($D115=E115,1,0)))</f>
        <v>0</v>
      </c>
      <c r="AD115" s="209">
        <f>IF($E115="",0,IF($D115&gt;$E115,0,IF($D115=E115,1,3)))</f>
        <v>0</v>
      </c>
      <c r="AE115" s="210"/>
      <c r="AF115" s="212"/>
      <c r="AG115" s="211">
        <f>D115</f>
        <v>0</v>
      </c>
      <c r="AH115" s="211">
        <f>E115</f>
        <v>0</v>
      </c>
      <c r="AI115" s="212"/>
      <c r="AJ115" s="214"/>
      <c r="AK115" s="213">
        <f>E115</f>
        <v>0</v>
      </c>
      <c r="AL115" s="213">
        <f>D115</f>
        <v>0</v>
      </c>
      <c r="AM115" s="214"/>
      <c r="AN115" s="215"/>
      <c r="AO115" s="273" t="s">
        <v>68</v>
      </c>
      <c r="AP115" s="274"/>
      <c r="AQ115" s="274"/>
      <c r="AR115" s="274"/>
      <c r="AS115" s="274"/>
      <c r="AT115" s="274"/>
      <c r="AU115" s="274"/>
      <c r="AV115" s="219" t="b">
        <f>OR(AV110=AV111,AV110=AV112,AV110=AV113,AV111=AV112,AV111=AV113,AV112=AV113)</f>
        <v>1</v>
      </c>
      <c r="AW115" s="226"/>
      <c r="AX115" s="260"/>
      <c r="AY115" s="226"/>
      <c r="AZ115" s="226"/>
      <c r="BA115" s="226"/>
      <c r="BB115" s="226"/>
      <c r="BC115" s="219" t="s">
        <v>69</v>
      </c>
      <c r="BD115" s="219"/>
      <c r="BE115" s="219"/>
      <c r="BF115" s="219"/>
      <c r="BG115" s="219" t="b">
        <f>OR(BG110=BG111,BG110=BG112,BG110=BG113,BG111=BG112,BG111=BG113,BG112=BG113)</f>
        <v>1</v>
      </c>
      <c r="BH115" s="226"/>
      <c r="BI115" s="167"/>
      <c r="BJ115" s="226"/>
      <c r="BK115" s="226"/>
      <c r="BL115" s="226"/>
      <c r="BM115" s="215"/>
      <c r="BN115" s="167"/>
      <c r="BO115" s="167"/>
      <c r="BP115" s="258"/>
      <c r="BQ115" s="258"/>
      <c r="BR115" s="258"/>
      <c r="BS115" s="258"/>
      <c r="BT115" s="258"/>
      <c r="BU115" s="258"/>
      <c r="BV115" s="258"/>
      <c r="BW115" s="258"/>
      <c r="BX115" s="167"/>
      <c r="BY115" s="167"/>
      <c r="BZ115" s="167"/>
      <c r="CA115" s="167"/>
      <c r="CB115" s="167"/>
      <c r="CC115" s="167"/>
      <c r="CD115" s="167"/>
    </row>
    <row r="116" spans="1:82" ht="13.5" customHeight="1" x14ac:dyDescent="0.2">
      <c r="A116" s="390"/>
      <c r="B116" s="391"/>
      <c r="C116" s="34"/>
      <c r="D116" s="235"/>
      <c r="E116" s="235"/>
      <c r="F116" s="35"/>
      <c r="G116" s="156"/>
      <c r="H116" s="25"/>
      <c r="I116" s="236"/>
      <c r="J116" s="392"/>
      <c r="K116" s="156"/>
      <c r="L116" s="239"/>
      <c r="M116" s="156"/>
      <c r="N116" s="168"/>
      <c r="O116" s="179"/>
      <c r="P116" s="179"/>
      <c r="Q116" s="154"/>
      <c r="R116" s="154"/>
      <c r="S116" s="154"/>
      <c r="T116" s="154"/>
      <c r="U116" s="154"/>
      <c r="V116" s="154"/>
      <c r="W116" s="154"/>
      <c r="X116" s="154"/>
      <c r="Y116" s="154"/>
      <c r="AA116" s="275"/>
      <c r="AB116" s="276">
        <f t="shared" ref="AB116:AM116" si="155">SUM(AB110:AB115)</f>
        <v>0</v>
      </c>
      <c r="AC116" s="276">
        <f t="shared" si="155"/>
        <v>0</v>
      </c>
      <c r="AD116" s="276">
        <f t="shared" si="155"/>
        <v>0</v>
      </c>
      <c r="AE116" s="276">
        <f t="shared" si="155"/>
        <v>0</v>
      </c>
      <c r="AF116" s="277">
        <f t="shared" si="155"/>
        <v>0</v>
      </c>
      <c r="AG116" s="277">
        <f t="shared" si="155"/>
        <v>0</v>
      </c>
      <c r="AH116" s="277">
        <f t="shared" si="155"/>
        <v>0</v>
      </c>
      <c r="AI116" s="277">
        <f t="shared" si="155"/>
        <v>0</v>
      </c>
      <c r="AJ116" s="277">
        <f t="shared" si="155"/>
        <v>0</v>
      </c>
      <c r="AK116" s="277">
        <f t="shared" si="155"/>
        <v>0</v>
      </c>
      <c r="AL116" s="277">
        <f t="shared" si="155"/>
        <v>0</v>
      </c>
      <c r="AM116" s="277">
        <f t="shared" si="155"/>
        <v>0</v>
      </c>
      <c r="AN116" s="215"/>
      <c r="AO116" s="275"/>
      <c r="AP116" s="275"/>
      <c r="AQ116" s="275"/>
      <c r="AR116" s="275"/>
      <c r="AS116" s="275"/>
      <c r="AT116" s="275"/>
      <c r="AU116" s="275"/>
      <c r="AV116" s="278" t="s">
        <v>70</v>
      </c>
      <c r="AW116" s="275"/>
      <c r="AX116" s="279"/>
      <c r="AY116" s="275"/>
      <c r="AZ116" s="275"/>
      <c r="BA116" s="275"/>
      <c r="BB116" s="275"/>
      <c r="BC116" s="215"/>
      <c r="BD116" s="215"/>
      <c r="BE116" s="215"/>
      <c r="BF116" s="215"/>
      <c r="BG116" s="215"/>
      <c r="BH116" s="275"/>
      <c r="BI116" s="215"/>
      <c r="BJ116" s="226"/>
      <c r="BK116" s="226"/>
      <c r="BL116" s="226"/>
      <c r="BM116" s="167"/>
      <c r="BN116" s="167"/>
      <c r="BO116" s="167"/>
      <c r="BP116" s="258"/>
      <c r="BQ116" s="258"/>
      <c r="BR116" s="258"/>
      <c r="BS116" s="258"/>
      <c r="BT116" s="258"/>
      <c r="BU116" s="258"/>
      <c r="BV116" s="258"/>
      <c r="BW116" s="258"/>
      <c r="BX116" s="167"/>
      <c r="BY116" s="167"/>
      <c r="BZ116" s="167"/>
      <c r="CA116" s="167"/>
      <c r="CB116" s="167"/>
      <c r="CC116" s="167"/>
      <c r="CD116" s="167"/>
    </row>
    <row r="117" spans="1:82" ht="12.75" customHeight="1" x14ac:dyDescent="0.2">
      <c r="A117" s="517">
        <v>73</v>
      </c>
      <c r="B117" s="518" t="s">
        <v>162</v>
      </c>
      <c r="C117" s="678" t="str">
        <f>IF(N$16="n","Zweiter A",$BQ$12)</f>
        <v>Zweiter A</v>
      </c>
      <c r="D117" s="82"/>
      <c r="E117" s="82"/>
      <c r="F117" s="679" t="str">
        <f>IF(N$25="n","Zweiter B",$BQ$21)</f>
        <v>Zweiter B</v>
      </c>
      <c r="G117" s="519" t="s">
        <v>80</v>
      </c>
      <c r="H117" s="83">
        <v>46201</v>
      </c>
      <c r="I117" s="520">
        <v>0.875</v>
      </c>
      <c r="J117" s="521">
        <f t="shared" ref="J117:J132" si="156">WEEKDAY(H117)</f>
        <v>1</v>
      </c>
      <c r="K117" s="519" t="str">
        <f t="shared" ref="K117:K132" si="157">IF(N117="n","NEIN",IF(D117&gt;E117,C117,IF(E117&gt;D117,F117,"REMIS")))</f>
        <v>NEIN</v>
      </c>
      <c r="L117" s="522" t="str">
        <f t="shared" ref="L117:L132" si="158">IF(N117="n","NEIN",D117-E117)</f>
        <v>NEIN</v>
      </c>
      <c r="M117" s="523" t="str">
        <f t="shared" ref="M117:M132" si="159">IF(N117="n","NEIN",TEXT(D117,"TT")&amp;TEXT(E117,"TT"))</f>
        <v>NEIN</v>
      </c>
      <c r="N117" s="524" t="str">
        <f t="shared" ref="N117:N132" si="160">IF(ISBLANK(D117),"n","j")</f>
        <v>n</v>
      </c>
      <c r="O117" s="179"/>
      <c r="P117" s="179"/>
      <c r="Q117" s="207"/>
      <c r="R117" s="207"/>
      <c r="S117" s="207"/>
      <c r="T117" s="207">
        <v>6</v>
      </c>
      <c r="U117" s="207"/>
      <c r="V117" s="207">
        <v>6</v>
      </c>
      <c r="W117" s="154"/>
      <c r="X117" s="154"/>
      <c r="Y117" s="154"/>
      <c r="AA117" s="226"/>
      <c r="AB117" s="525"/>
      <c r="AC117" s="525"/>
      <c r="AD117" s="525"/>
      <c r="AE117" s="525"/>
      <c r="AF117" s="225"/>
      <c r="AG117" s="225"/>
      <c r="AH117" s="225"/>
      <c r="AI117" s="225"/>
      <c r="AJ117" s="225"/>
      <c r="AK117" s="225"/>
      <c r="AL117" s="225"/>
      <c r="AM117" s="225"/>
      <c r="AN117" s="167"/>
      <c r="AO117" s="226"/>
      <c r="AP117" s="226"/>
      <c r="AQ117" s="226"/>
      <c r="AR117" s="226"/>
      <c r="AS117" s="226"/>
      <c r="AT117" s="226"/>
      <c r="AU117" s="226"/>
      <c r="AV117" s="258"/>
      <c r="AW117" s="226"/>
      <c r="AX117" s="260"/>
      <c r="AY117" s="226"/>
      <c r="AZ117" s="226"/>
      <c r="BA117" s="226"/>
      <c r="BB117" s="226"/>
      <c r="BC117" s="167"/>
      <c r="BD117" s="167"/>
      <c r="BE117" s="167"/>
      <c r="BF117" s="167"/>
      <c r="BG117" s="167"/>
      <c r="BH117" s="226"/>
      <c r="BI117" s="167"/>
      <c r="BJ117" s="226"/>
      <c r="BK117" s="226"/>
      <c r="BL117" s="226"/>
      <c r="BM117" s="167"/>
      <c r="BN117" s="167"/>
      <c r="BO117" s="167"/>
      <c r="BP117" s="258"/>
      <c r="BQ117" s="258"/>
      <c r="BR117" s="258"/>
      <c r="BS117" s="258"/>
      <c r="BT117" s="258"/>
      <c r="BU117" s="258"/>
      <c r="BV117" s="258"/>
      <c r="BW117" s="258"/>
      <c r="BX117" s="167"/>
      <c r="BY117" s="167"/>
      <c r="BZ117" s="167"/>
      <c r="CA117" s="167"/>
      <c r="CB117" s="167"/>
      <c r="CC117" s="167"/>
      <c r="CD117" s="167"/>
    </row>
    <row r="118" spans="1:82" ht="12.75" customHeight="1" x14ac:dyDescent="0.2">
      <c r="A118" s="526">
        <v>76</v>
      </c>
      <c r="B118" s="527" t="s">
        <v>163</v>
      </c>
      <c r="C118" s="680" t="str">
        <f>IF(N$34="n","Erster C",$BQ$29)</f>
        <v>Erster C</v>
      </c>
      <c r="D118" s="84"/>
      <c r="E118" s="84"/>
      <c r="F118" s="681" t="str">
        <f>IF(N$61="n","Zweiter F",$BQ$57)</f>
        <v>Zweiter F</v>
      </c>
      <c r="G118" s="528" t="s">
        <v>108</v>
      </c>
      <c r="H118" s="85">
        <v>46202</v>
      </c>
      <c r="I118" s="529">
        <v>0.79166666666666696</v>
      </c>
      <c r="J118" s="530">
        <f t="shared" si="156"/>
        <v>2</v>
      </c>
      <c r="K118" s="528" t="str">
        <f t="shared" si="157"/>
        <v>NEIN</v>
      </c>
      <c r="L118" s="531" t="str">
        <f t="shared" si="158"/>
        <v>NEIN</v>
      </c>
      <c r="M118" s="532" t="str">
        <f t="shared" si="159"/>
        <v>NEIN</v>
      </c>
      <c r="N118" s="533" t="str">
        <f t="shared" si="160"/>
        <v>n</v>
      </c>
      <c r="O118" s="179"/>
      <c r="P118" s="179"/>
      <c r="Q118" s="207"/>
      <c r="R118" s="207"/>
      <c r="S118" s="207"/>
      <c r="T118" s="207">
        <v>6</v>
      </c>
      <c r="U118" s="207"/>
      <c r="V118" s="207">
        <v>6</v>
      </c>
      <c r="W118" s="154"/>
      <c r="X118" s="154"/>
      <c r="Y118" s="154"/>
      <c r="AA118" s="226"/>
      <c r="AB118" s="525"/>
      <c r="AC118" s="525"/>
      <c r="AD118" s="525"/>
      <c r="AE118" s="525"/>
      <c r="AF118" s="225"/>
      <c r="AG118" s="225"/>
      <c r="AH118" s="225"/>
      <c r="AI118" s="225"/>
      <c r="AJ118" s="225"/>
      <c r="AK118" s="225"/>
      <c r="AL118" s="225"/>
      <c r="AM118" s="225"/>
      <c r="AN118" s="167"/>
      <c r="AO118" s="226"/>
      <c r="AP118" s="226"/>
      <c r="AQ118" s="226"/>
      <c r="AR118" s="226"/>
      <c r="AS118" s="226"/>
      <c r="AT118" s="226"/>
      <c r="AU118" s="226"/>
      <c r="AV118" s="258"/>
      <c r="AW118" s="226"/>
      <c r="AX118" s="260"/>
      <c r="AY118" s="226"/>
      <c r="AZ118" s="226"/>
      <c r="BA118" s="226"/>
      <c r="BB118" s="226"/>
      <c r="BC118" s="167"/>
      <c r="BD118" s="167"/>
      <c r="BE118" s="167"/>
      <c r="BF118" s="167"/>
      <c r="BG118" s="167"/>
      <c r="BH118" s="226"/>
      <c r="BI118" s="167"/>
      <c r="BJ118" s="226"/>
      <c r="BK118" s="226"/>
      <c r="BL118" s="226"/>
      <c r="BM118" s="167"/>
      <c r="BN118" s="167"/>
      <c r="BO118" s="167"/>
      <c r="BP118" s="258"/>
      <c r="BQ118" s="258"/>
      <c r="BR118" s="258"/>
      <c r="BS118" s="258"/>
      <c r="BT118" s="258"/>
      <c r="BU118" s="258"/>
      <c r="BV118" s="258"/>
      <c r="BW118" s="258"/>
      <c r="BX118" s="167"/>
      <c r="BY118" s="167"/>
      <c r="BZ118" s="167"/>
      <c r="CA118" s="167"/>
      <c r="CB118" s="167"/>
      <c r="CC118" s="167"/>
      <c r="CD118" s="167"/>
    </row>
    <row r="119" spans="1:82" ht="12.75" customHeight="1" x14ac:dyDescent="0.2">
      <c r="A119" s="534">
        <v>74</v>
      </c>
      <c r="B119" s="535" t="s">
        <v>164</v>
      </c>
      <c r="C119" s="682" t="str">
        <f>IF(N$52="n","Erster E",$BQ$47)</f>
        <v>Erster E</v>
      </c>
      <c r="D119" s="86"/>
      <c r="E119" s="86"/>
      <c r="F119" s="87" t="str">
        <f>IF(N$115="n","Dritter A/B/C/D/F",IFERROR(INDEX($C$169:$C$180,MATCH(RIGHT(INDEX($F$183:$F$688,MATCH($BR$180,$A$183:$A$688,0)),1),$J$169:$J$180,0)),""))</f>
        <v>Dritter A/B/C/D/F</v>
      </c>
      <c r="G119" s="536" t="s">
        <v>87</v>
      </c>
      <c r="H119" s="88">
        <v>46202</v>
      </c>
      <c r="I119" s="537">
        <v>0.9375</v>
      </c>
      <c r="J119" s="538">
        <f t="shared" si="156"/>
        <v>2</v>
      </c>
      <c r="K119" s="536" t="str">
        <f t="shared" si="157"/>
        <v>NEIN</v>
      </c>
      <c r="L119" s="539" t="str">
        <f t="shared" si="158"/>
        <v>NEIN</v>
      </c>
      <c r="M119" s="540" t="str">
        <f t="shared" si="159"/>
        <v>NEIN</v>
      </c>
      <c r="N119" s="541" t="str">
        <f t="shared" si="160"/>
        <v>n</v>
      </c>
      <c r="O119" s="179"/>
      <c r="P119" s="179"/>
      <c r="Q119" s="207"/>
      <c r="R119" s="207"/>
      <c r="S119" s="207"/>
      <c r="T119" s="207">
        <v>6</v>
      </c>
      <c r="U119" s="207"/>
      <c r="V119" s="207">
        <v>6</v>
      </c>
      <c r="W119" s="154"/>
      <c r="X119" s="154"/>
      <c r="Y119" s="154"/>
      <c r="AA119" s="226"/>
      <c r="AB119" s="525"/>
      <c r="AC119" s="525"/>
      <c r="AD119" s="525"/>
      <c r="AE119" s="525"/>
      <c r="AF119" s="225"/>
      <c r="AG119" s="225"/>
      <c r="AH119" s="225"/>
      <c r="AI119" s="225"/>
      <c r="AJ119" s="225"/>
      <c r="AK119" s="225"/>
      <c r="AL119" s="225"/>
      <c r="AM119" s="225"/>
      <c r="AN119" s="167"/>
      <c r="AO119" s="226"/>
      <c r="AP119" s="226"/>
      <c r="AQ119" s="226"/>
      <c r="AR119" s="226"/>
      <c r="AS119" s="226"/>
      <c r="AT119" s="226"/>
      <c r="AU119" s="226"/>
      <c r="AV119" s="258"/>
      <c r="AW119" s="226"/>
      <c r="AX119" s="260"/>
      <c r="AY119" s="226"/>
      <c r="AZ119" s="226"/>
      <c r="BA119" s="226"/>
      <c r="BB119" s="226"/>
      <c r="BC119" s="167"/>
      <c r="BD119" s="167"/>
      <c r="BE119" s="167"/>
      <c r="BF119" s="167"/>
      <c r="BG119" s="167"/>
      <c r="BH119" s="226"/>
      <c r="BI119" s="167"/>
      <c r="BJ119" s="226"/>
      <c r="BK119" s="226"/>
      <c r="BL119" s="226"/>
      <c r="BM119" s="167"/>
      <c r="BN119" s="167"/>
      <c r="BO119" s="167"/>
      <c r="BP119" s="258"/>
      <c r="BQ119" s="258"/>
      <c r="BR119" s="258"/>
      <c r="BS119" s="258"/>
      <c r="BT119" s="258"/>
      <c r="BU119" s="258"/>
      <c r="BV119" s="258"/>
      <c r="BW119" s="258"/>
      <c r="BX119" s="167"/>
      <c r="BY119" s="167"/>
      <c r="BZ119" s="167"/>
      <c r="CA119" s="167"/>
      <c r="CB119" s="167"/>
      <c r="CC119" s="167"/>
      <c r="CD119" s="167"/>
    </row>
    <row r="120" spans="1:82" ht="12.75" customHeight="1" x14ac:dyDescent="0.2">
      <c r="A120" s="233">
        <v>75</v>
      </c>
      <c r="B120" s="542" t="s">
        <v>165</v>
      </c>
      <c r="C120" s="683" t="str">
        <f>IF(N$61="n","Erster F",$BQ$56)</f>
        <v>Erster F</v>
      </c>
      <c r="D120" s="14"/>
      <c r="E120" s="14"/>
      <c r="F120" s="684" t="str">
        <f>IF(N$34="n","Zweiter C",$BQ$30)</f>
        <v>Zweiter C</v>
      </c>
      <c r="G120" s="238" t="s">
        <v>66</v>
      </c>
      <c r="H120" s="16">
        <v>46203</v>
      </c>
      <c r="I120" s="236">
        <v>0.125</v>
      </c>
      <c r="J120" s="237">
        <f t="shared" si="156"/>
        <v>3</v>
      </c>
      <c r="K120" s="238" t="str">
        <f t="shared" si="157"/>
        <v>NEIN</v>
      </c>
      <c r="L120" s="239" t="str">
        <f t="shared" si="158"/>
        <v>NEIN</v>
      </c>
      <c r="M120" s="156" t="str">
        <f t="shared" si="159"/>
        <v>NEIN</v>
      </c>
      <c r="N120" s="240" t="str">
        <f t="shared" si="160"/>
        <v>n</v>
      </c>
      <c r="O120" s="179"/>
      <c r="P120" s="179"/>
      <c r="Q120" s="207"/>
      <c r="R120" s="207"/>
      <c r="S120" s="207"/>
      <c r="T120" s="207">
        <v>6</v>
      </c>
      <c r="U120" s="207"/>
      <c r="V120" s="207">
        <v>6</v>
      </c>
      <c r="W120" s="154"/>
      <c r="X120" s="154"/>
      <c r="Y120" s="154"/>
      <c r="AA120" s="226"/>
      <c r="AB120" s="525"/>
      <c r="AC120" s="525"/>
      <c r="AD120" s="525"/>
      <c r="AE120" s="525"/>
      <c r="AF120" s="225"/>
      <c r="AG120" s="225"/>
      <c r="AH120" s="225"/>
      <c r="AI120" s="225"/>
      <c r="AJ120" s="225"/>
      <c r="AK120" s="225"/>
      <c r="AL120" s="225"/>
      <c r="AM120" s="225"/>
      <c r="AN120" s="167"/>
      <c r="AO120" s="226"/>
      <c r="AP120" s="226"/>
      <c r="AQ120" s="226"/>
      <c r="AR120" s="226"/>
      <c r="AS120" s="226"/>
      <c r="AT120" s="226"/>
      <c r="AU120" s="226"/>
      <c r="AV120" s="258"/>
      <c r="AW120" s="226"/>
      <c r="AX120" s="260"/>
      <c r="AY120" s="226"/>
      <c r="AZ120" s="226"/>
      <c r="BA120" s="226"/>
      <c r="BB120" s="226"/>
      <c r="BC120" s="167"/>
      <c r="BD120" s="167"/>
      <c r="BE120" s="167"/>
      <c r="BF120" s="167"/>
      <c r="BG120" s="167"/>
      <c r="BH120" s="226"/>
      <c r="BI120" s="167"/>
      <c r="BJ120" s="226"/>
      <c r="BK120" s="226"/>
      <c r="BL120" s="226"/>
      <c r="BM120" s="167"/>
      <c r="BN120" s="167"/>
      <c r="BO120" s="167"/>
      <c r="BP120" s="258"/>
      <c r="BQ120" s="258"/>
      <c r="BR120" s="258"/>
      <c r="BS120" s="258"/>
      <c r="BT120" s="258"/>
      <c r="BU120" s="258"/>
      <c r="BV120" s="258"/>
      <c r="BW120" s="258"/>
      <c r="BX120" s="167"/>
      <c r="BY120" s="167"/>
      <c r="BZ120" s="167"/>
      <c r="CA120" s="167"/>
      <c r="CB120" s="167"/>
      <c r="CC120" s="167"/>
      <c r="CD120" s="167"/>
    </row>
    <row r="121" spans="1:82" ht="12.75" customHeight="1" x14ac:dyDescent="0.2">
      <c r="A121" s="534">
        <v>78</v>
      </c>
      <c r="B121" s="535" t="s">
        <v>166</v>
      </c>
      <c r="C121" s="682" t="str">
        <f>IF(N$52="n","Zweiter E",$BQ$48)</f>
        <v>Zweiter E</v>
      </c>
      <c r="D121" s="86"/>
      <c r="E121" s="86"/>
      <c r="F121" s="685" t="str">
        <f>IF(N$88="n","Zweiter I",$BQ$84)</f>
        <v>Zweiter I</v>
      </c>
      <c r="G121" s="536" t="s">
        <v>114</v>
      </c>
      <c r="H121" s="88">
        <v>46203</v>
      </c>
      <c r="I121" s="537">
        <v>0.79166666666666696</v>
      </c>
      <c r="J121" s="538">
        <f t="shared" si="156"/>
        <v>3</v>
      </c>
      <c r="K121" s="536" t="str">
        <f t="shared" si="157"/>
        <v>NEIN</v>
      </c>
      <c r="L121" s="539" t="str">
        <f t="shared" si="158"/>
        <v>NEIN</v>
      </c>
      <c r="M121" s="540" t="str">
        <f t="shared" si="159"/>
        <v>NEIN</v>
      </c>
      <c r="N121" s="541" t="str">
        <f t="shared" si="160"/>
        <v>n</v>
      </c>
      <c r="O121" s="179"/>
      <c r="P121" s="179"/>
      <c r="Q121" s="207"/>
      <c r="R121" s="207"/>
      <c r="S121" s="207"/>
      <c r="T121" s="207">
        <v>6</v>
      </c>
      <c r="U121" s="207"/>
      <c r="V121" s="207">
        <v>6</v>
      </c>
      <c r="W121" s="154"/>
      <c r="X121" s="154"/>
      <c r="Y121" s="154"/>
      <c r="AA121" s="226"/>
      <c r="AB121" s="525"/>
      <c r="AC121" s="525"/>
      <c r="AD121" s="525"/>
      <c r="AE121" s="525"/>
      <c r="AF121" s="225"/>
      <c r="AG121" s="225"/>
      <c r="AH121" s="225"/>
      <c r="AI121" s="225"/>
      <c r="AJ121" s="225"/>
      <c r="AK121" s="225"/>
      <c r="AL121" s="225"/>
      <c r="AM121" s="225"/>
      <c r="AN121" s="167"/>
      <c r="AO121" s="226"/>
      <c r="AP121" s="226"/>
      <c r="AQ121" s="226"/>
      <c r="AR121" s="226"/>
      <c r="AS121" s="226"/>
      <c r="AT121" s="226"/>
      <c r="AU121" s="226"/>
      <c r="AV121" s="258"/>
      <c r="AW121" s="226"/>
      <c r="AX121" s="260"/>
      <c r="AY121" s="226"/>
      <c r="AZ121" s="226"/>
      <c r="BA121" s="226"/>
      <c r="BB121" s="226"/>
      <c r="BC121" s="167"/>
      <c r="BD121" s="167"/>
      <c r="BE121" s="167"/>
      <c r="BF121" s="167"/>
      <c r="BG121" s="167"/>
      <c r="BH121" s="226"/>
      <c r="BI121" s="167"/>
      <c r="BJ121" s="226"/>
      <c r="BK121" s="226"/>
      <c r="BL121" s="226"/>
      <c r="BM121" s="167"/>
      <c r="BN121" s="167"/>
      <c r="BO121" s="167"/>
      <c r="BP121" s="258"/>
      <c r="BQ121" s="258"/>
      <c r="BR121" s="258"/>
      <c r="BS121" s="258"/>
      <c r="BT121" s="258"/>
      <c r="BU121" s="258"/>
      <c r="BV121" s="258"/>
      <c r="BW121" s="258"/>
      <c r="BX121" s="167"/>
      <c r="BY121" s="167"/>
      <c r="BZ121" s="167"/>
      <c r="CA121" s="167"/>
      <c r="CB121" s="167"/>
      <c r="CC121" s="167"/>
      <c r="CD121" s="167"/>
    </row>
    <row r="122" spans="1:82" ht="12.75" customHeight="1" x14ac:dyDescent="0.2">
      <c r="A122" s="526">
        <v>77</v>
      </c>
      <c r="B122" s="527" t="s">
        <v>167</v>
      </c>
      <c r="C122" s="686" t="str">
        <f>IF(N$88="n","Erster I",$BQ$83)</f>
        <v>Erster I</v>
      </c>
      <c r="D122" s="84"/>
      <c r="E122" s="84"/>
      <c r="F122" s="87" t="str">
        <f>IF(N$115="n","Dritter C/D/F/G/H",IFERROR(INDEX($C$169:$C$180,MATCH(RIGHT(INDEX($H$183:$H$688,MATCH($BR$180,$A$183:$A$688,0)),1),$J$169:$J$180,0)),""))</f>
        <v>Dritter C/D/F/G/H</v>
      </c>
      <c r="G122" s="528" t="s">
        <v>91</v>
      </c>
      <c r="H122" s="85">
        <v>46203</v>
      </c>
      <c r="I122" s="529">
        <v>0.95833333333333304</v>
      </c>
      <c r="J122" s="530">
        <f t="shared" si="156"/>
        <v>3</v>
      </c>
      <c r="K122" s="528" t="str">
        <f t="shared" si="157"/>
        <v>NEIN</v>
      </c>
      <c r="L122" s="531" t="str">
        <f t="shared" si="158"/>
        <v>NEIN</v>
      </c>
      <c r="M122" s="532" t="str">
        <f t="shared" si="159"/>
        <v>NEIN</v>
      </c>
      <c r="N122" s="533" t="str">
        <f t="shared" si="160"/>
        <v>n</v>
      </c>
      <c r="O122" s="179"/>
      <c r="P122" s="179"/>
      <c r="Q122" s="207"/>
      <c r="R122" s="207"/>
      <c r="S122" s="207"/>
      <c r="T122" s="207">
        <v>6</v>
      </c>
      <c r="U122" s="207"/>
      <c r="V122" s="207">
        <v>6</v>
      </c>
      <c r="W122" s="154"/>
      <c r="X122" s="154"/>
      <c r="Y122" s="154"/>
      <c r="AA122" s="226"/>
      <c r="AB122" s="525"/>
      <c r="AC122" s="525"/>
      <c r="AD122" s="525"/>
      <c r="AE122" s="525"/>
      <c r="AF122" s="225"/>
      <c r="AG122" s="225"/>
      <c r="AH122" s="225"/>
      <c r="AI122" s="225"/>
      <c r="AJ122" s="225"/>
      <c r="AK122" s="225"/>
      <c r="AL122" s="225"/>
      <c r="AM122" s="225"/>
      <c r="AN122" s="167"/>
      <c r="AO122" s="226"/>
      <c r="AP122" s="226"/>
      <c r="AQ122" s="226"/>
      <c r="AR122" s="226"/>
      <c r="AS122" s="226"/>
      <c r="AT122" s="226"/>
      <c r="AU122" s="226"/>
      <c r="AV122" s="258"/>
      <c r="AW122" s="226"/>
      <c r="AX122" s="260"/>
      <c r="AY122" s="226"/>
      <c r="AZ122" s="226"/>
      <c r="BA122" s="226"/>
      <c r="BB122" s="226"/>
      <c r="BC122" s="167"/>
      <c r="BD122" s="167"/>
      <c r="BE122" s="167"/>
      <c r="BF122" s="167"/>
      <c r="BG122" s="167"/>
      <c r="BH122" s="226"/>
      <c r="BI122" s="167"/>
      <c r="BJ122" s="226"/>
      <c r="BK122" s="226"/>
      <c r="BL122" s="226"/>
      <c r="BM122" s="167"/>
      <c r="BN122" s="167"/>
      <c r="BO122" s="167"/>
      <c r="BP122" s="258"/>
      <c r="BQ122" s="258"/>
      <c r="BR122" s="258"/>
      <c r="BS122" s="258"/>
      <c r="BT122" s="258"/>
      <c r="BU122" s="258"/>
      <c r="BV122" s="258"/>
      <c r="BW122" s="258"/>
      <c r="BX122" s="167"/>
      <c r="BY122" s="167"/>
      <c r="BZ122" s="167"/>
      <c r="CA122" s="167"/>
      <c r="CB122" s="167"/>
      <c r="CC122" s="167"/>
      <c r="CD122" s="167"/>
    </row>
    <row r="123" spans="1:82" ht="12.75" customHeight="1" x14ac:dyDescent="0.2">
      <c r="A123" s="543">
        <v>79</v>
      </c>
      <c r="B123" s="544" t="s">
        <v>168</v>
      </c>
      <c r="C123" s="687" t="str">
        <f>IF(N$16="n","Erster A",$BQ$11)</f>
        <v>Erster A</v>
      </c>
      <c r="D123" s="90"/>
      <c r="E123" s="90"/>
      <c r="F123" s="87" t="str">
        <f>IF(N$115="n","Dritter C/E/F/H/I",IFERROR(INDEX($C$169:$C$180,MATCH(RIGHT(INDEX($C$183:$C$688,MATCH($BR$180,$A$183:$A$688,0)),1),$J$169:$J$180,0)),""))</f>
        <v>Dritter C/E/F/H/I</v>
      </c>
      <c r="G123" s="545" t="s">
        <v>58</v>
      </c>
      <c r="H123" s="91">
        <v>46204</v>
      </c>
      <c r="I123" s="546">
        <v>0.125</v>
      </c>
      <c r="J123" s="547">
        <f t="shared" si="156"/>
        <v>4</v>
      </c>
      <c r="K123" s="545" t="str">
        <f t="shared" si="157"/>
        <v>NEIN</v>
      </c>
      <c r="L123" s="548" t="str">
        <f t="shared" si="158"/>
        <v>NEIN</v>
      </c>
      <c r="M123" s="549" t="str">
        <f t="shared" si="159"/>
        <v>NEIN</v>
      </c>
      <c r="N123" s="550" t="str">
        <f t="shared" si="160"/>
        <v>n</v>
      </c>
      <c r="O123" s="179"/>
      <c r="P123" s="179"/>
      <c r="Q123" s="207"/>
      <c r="R123" s="207"/>
      <c r="S123" s="207"/>
      <c r="T123" s="207">
        <v>6</v>
      </c>
      <c r="U123" s="207"/>
      <c r="V123" s="207">
        <v>6</v>
      </c>
      <c r="W123" s="154"/>
      <c r="X123" s="154"/>
      <c r="Y123" s="154"/>
      <c r="AB123" s="525"/>
      <c r="AC123" s="525"/>
      <c r="AD123" s="525"/>
      <c r="AE123" s="525"/>
      <c r="AF123" s="225"/>
      <c r="AG123" s="225"/>
      <c r="AH123" s="225"/>
      <c r="AI123" s="225"/>
      <c r="AJ123" s="225"/>
      <c r="AK123" s="225"/>
      <c r="AL123" s="225"/>
      <c r="AM123" s="225"/>
      <c r="AN123" s="167"/>
      <c r="AO123" s="226"/>
      <c r="AP123" s="226"/>
      <c r="AQ123" s="226"/>
      <c r="AR123" s="226"/>
      <c r="AS123" s="226"/>
      <c r="AT123" s="226"/>
      <c r="AU123" s="226"/>
      <c r="AV123" s="258"/>
      <c r="AW123" s="226"/>
      <c r="AX123" s="260"/>
      <c r="AY123" s="226"/>
      <c r="AZ123" s="226"/>
      <c r="BA123" s="226"/>
      <c r="BB123" s="226"/>
      <c r="BC123" s="167"/>
      <c r="BD123" s="167"/>
      <c r="BE123" s="167"/>
      <c r="BF123" s="167"/>
      <c r="BG123" s="167"/>
      <c r="BH123" s="226"/>
      <c r="BI123" s="167"/>
      <c r="BJ123" s="226"/>
      <c r="BK123" s="226"/>
      <c r="BL123" s="226"/>
      <c r="BM123" s="167"/>
      <c r="BN123" s="167"/>
      <c r="BO123" s="167"/>
      <c r="BP123" s="258"/>
      <c r="BQ123" s="258"/>
      <c r="BR123" s="258"/>
      <c r="BS123" s="258"/>
      <c r="BT123" s="258"/>
      <c r="BU123" s="258"/>
      <c r="BV123" s="258"/>
      <c r="BW123" s="258"/>
      <c r="BX123" s="167"/>
      <c r="BY123" s="167"/>
      <c r="BZ123" s="167"/>
      <c r="CA123" s="167"/>
      <c r="CB123" s="167"/>
      <c r="CC123" s="167"/>
      <c r="CD123" s="167"/>
    </row>
    <row r="124" spans="1:82" ht="12.75" customHeight="1" x14ac:dyDescent="0.2">
      <c r="A124" s="233">
        <v>80</v>
      </c>
      <c r="B124" s="542" t="s">
        <v>169</v>
      </c>
      <c r="C124" s="688" t="str">
        <f>IF(N$115="n","Erster L",$BQ$110)</f>
        <v>Erster L</v>
      </c>
      <c r="D124" s="14"/>
      <c r="E124" s="14"/>
      <c r="F124" s="87" t="str">
        <f>IF(N$115="n","Dritter E/H/I/J/K",IFERROR(INDEX($C$169:$C$180,MATCH(RIGHT(INDEX($J$183:$J$688,MATCH($BR$180,$A$183:$A$688,0)),1),$J$169:$J$180,0)),""))</f>
        <v>Dritter E/H/I/J/K</v>
      </c>
      <c r="G124" s="238" t="s">
        <v>65</v>
      </c>
      <c r="H124" s="16">
        <v>46204</v>
      </c>
      <c r="I124" s="236">
        <v>0.75</v>
      </c>
      <c r="J124" s="237">
        <f t="shared" si="156"/>
        <v>4</v>
      </c>
      <c r="K124" s="238" t="str">
        <f t="shared" si="157"/>
        <v>NEIN</v>
      </c>
      <c r="L124" s="239" t="str">
        <f t="shared" si="158"/>
        <v>NEIN</v>
      </c>
      <c r="M124" s="156" t="str">
        <f t="shared" si="159"/>
        <v>NEIN</v>
      </c>
      <c r="N124" s="240" t="str">
        <f t="shared" si="160"/>
        <v>n</v>
      </c>
      <c r="O124" s="179"/>
      <c r="P124" s="179"/>
      <c r="Q124" s="207"/>
      <c r="R124" s="207"/>
      <c r="S124" s="207"/>
      <c r="T124" s="207">
        <v>6</v>
      </c>
      <c r="U124" s="207"/>
      <c r="V124" s="207">
        <v>6</v>
      </c>
      <c r="W124" s="154"/>
      <c r="X124" s="154"/>
      <c r="Y124" s="154"/>
      <c r="AA124" s="226"/>
      <c r="AB124" s="525"/>
      <c r="AC124" s="525"/>
      <c r="AD124" s="525"/>
      <c r="AE124" s="525"/>
      <c r="AF124" s="225"/>
      <c r="AG124" s="225"/>
      <c r="AH124" s="225"/>
      <c r="AI124" s="225"/>
      <c r="AJ124" s="225"/>
      <c r="AK124" s="225"/>
      <c r="AL124" s="225"/>
      <c r="AM124" s="225"/>
      <c r="AN124" s="167"/>
      <c r="AO124" s="226"/>
      <c r="AP124" s="226"/>
      <c r="AQ124" s="226"/>
      <c r="AR124" s="226"/>
      <c r="AS124" s="226"/>
      <c r="AT124" s="226"/>
      <c r="AU124" s="226"/>
      <c r="AV124" s="258"/>
      <c r="AW124" s="226"/>
      <c r="AX124" s="260"/>
      <c r="AY124" s="226"/>
      <c r="AZ124" s="226"/>
      <c r="BA124" s="226"/>
      <c r="BB124" s="226"/>
      <c r="BC124" s="167"/>
      <c r="BD124" s="167"/>
      <c r="BE124" s="167"/>
      <c r="BF124" s="167"/>
      <c r="BG124" s="167"/>
      <c r="BH124" s="226"/>
      <c r="BI124" s="167"/>
      <c r="BJ124" s="226"/>
      <c r="BK124" s="226"/>
      <c r="BL124" s="226"/>
      <c r="BM124" s="167"/>
      <c r="BN124" s="167"/>
      <c r="BO124" s="167"/>
      <c r="BP124" s="258"/>
      <c r="BQ124" s="258"/>
      <c r="BR124" s="258"/>
      <c r="BS124" s="258"/>
      <c r="BT124" s="258"/>
      <c r="BU124" s="258"/>
      <c r="BV124" s="258"/>
      <c r="BW124" s="258"/>
      <c r="BX124" s="167"/>
      <c r="BY124" s="167"/>
      <c r="BZ124" s="167"/>
      <c r="CA124" s="167"/>
      <c r="CB124" s="167"/>
      <c r="CC124" s="167"/>
      <c r="CD124" s="167"/>
    </row>
    <row r="125" spans="1:82" ht="12.75" customHeight="1" x14ac:dyDescent="0.2">
      <c r="A125" s="543">
        <v>82</v>
      </c>
      <c r="B125" s="544" t="s">
        <v>170</v>
      </c>
      <c r="C125" s="689" t="str">
        <f>IF(N$70="n","Erster G",$BQ$65)</f>
        <v>Erster G</v>
      </c>
      <c r="D125" s="90"/>
      <c r="E125" s="90"/>
      <c r="F125" s="87" t="str">
        <f>IF(N$115="n","Dritter A/E/H/I/J",IFERROR(INDEX($C$169:$C$180,MATCH(RIGHT(INDEX($G$183:$G$688,MATCH($BR$180,$A$183:$A$688,0)),1),$J$169:$J$180,0)),""))</f>
        <v>Dritter A/E/H/I/J</v>
      </c>
      <c r="G125" s="545" t="s">
        <v>82</v>
      </c>
      <c r="H125" s="91">
        <v>46204</v>
      </c>
      <c r="I125" s="546">
        <v>0.91666666666666696</v>
      </c>
      <c r="J125" s="547">
        <f t="shared" si="156"/>
        <v>4</v>
      </c>
      <c r="K125" s="545" t="str">
        <f t="shared" si="157"/>
        <v>NEIN</v>
      </c>
      <c r="L125" s="548" t="str">
        <f t="shared" si="158"/>
        <v>NEIN</v>
      </c>
      <c r="M125" s="549" t="str">
        <f t="shared" si="159"/>
        <v>NEIN</v>
      </c>
      <c r="N125" s="550" t="str">
        <f t="shared" si="160"/>
        <v>n</v>
      </c>
      <c r="O125" s="179"/>
      <c r="P125" s="179"/>
      <c r="Q125" s="207"/>
      <c r="R125" s="207"/>
      <c r="S125" s="207"/>
      <c r="T125" s="207">
        <v>6</v>
      </c>
      <c r="U125" s="207"/>
      <c r="V125" s="207">
        <v>6</v>
      </c>
      <c r="W125" s="154"/>
      <c r="X125" s="154"/>
      <c r="Y125" s="154"/>
      <c r="AA125" s="226"/>
      <c r="AC125" s="525"/>
      <c r="AD125" s="525"/>
      <c r="AE125" s="525"/>
      <c r="AF125" s="225"/>
      <c r="AG125" s="225"/>
      <c r="AH125" s="225"/>
      <c r="AI125" s="225"/>
      <c r="AJ125" s="225"/>
      <c r="AK125" s="225"/>
      <c r="AL125" s="225"/>
      <c r="AM125" s="225"/>
      <c r="AN125" s="167"/>
      <c r="AO125" s="226"/>
      <c r="AP125" s="226"/>
      <c r="AQ125" s="226"/>
      <c r="AR125" s="226"/>
      <c r="AS125" s="226"/>
      <c r="AT125" s="226"/>
      <c r="AU125" s="226"/>
      <c r="AV125" s="258"/>
      <c r="AW125" s="226"/>
      <c r="AX125" s="260"/>
      <c r="AY125" s="226"/>
      <c r="AZ125" s="226"/>
      <c r="BA125" s="226"/>
      <c r="BB125" s="226"/>
      <c r="BC125" s="167"/>
      <c r="BD125" s="167"/>
      <c r="BE125" s="167"/>
      <c r="BF125" s="167"/>
      <c r="BG125" s="167"/>
      <c r="BH125" s="226"/>
      <c r="BI125" s="167"/>
      <c r="BJ125" s="226"/>
      <c r="BK125" s="226"/>
      <c r="BL125" s="226"/>
      <c r="BM125" s="167"/>
      <c r="BN125" s="167"/>
      <c r="BO125" s="167"/>
      <c r="BP125" s="258"/>
      <c r="BQ125" s="258"/>
      <c r="BR125" s="258"/>
      <c r="BS125" s="258"/>
      <c r="BT125" s="258"/>
      <c r="BU125" s="258"/>
      <c r="BV125" s="258"/>
      <c r="BW125" s="258"/>
      <c r="BX125" s="167"/>
      <c r="BY125" s="167"/>
      <c r="BZ125" s="167"/>
      <c r="CA125" s="167"/>
      <c r="CB125" s="167"/>
      <c r="CC125" s="167"/>
      <c r="CD125" s="167"/>
    </row>
    <row r="126" spans="1:82" ht="12.75" customHeight="1" x14ac:dyDescent="0.2">
      <c r="A126" s="233">
        <v>81</v>
      </c>
      <c r="B126" s="542" t="s">
        <v>171</v>
      </c>
      <c r="C126" s="690" t="str">
        <f>IF(N$43="n","Erster D",$BQ$38)</f>
        <v>Erster D</v>
      </c>
      <c r="D126" s="14"/>
      <c r="E126" s="14"/>
      <c r="F126" s="87" t="str">
        <f>IF(N$115="n","Dritter B/E/F/I/J",IFERROR(INDEX($C$169:$C$180,MATCH(RIGHT(INDEX($E$183:$E$688,MATCH($BR$180,$A$183:$A$688,0)),1),$J$169:$J$180,0)),""))</f>
        <v>Dritter B/E/F/I/J</v>
      </c>
      <c r="G126" s="238" t="s">
        <v>78</v>
      </c>
      <c r="H126" s="16">
        <v>46205</v>
      </c>
      <c r="I126" s="236">
        <v>8.3333333333333301E-2</v>
      </c>
      <c r="J126" s="237">
        <f t="shared" si="156"/>
        <v>5</v>
      </c>
      <c r="K126" s="238" t="str">
        <f t="shared" si="157"/>
        <v>NEIN</v>
      </c>
      <c r="L126" s="239" t="str">
        <f t="shared" si="158"/>
        <v>NEIN</v>
      </c>
      <c r="M126" s="156" t="str">
        <f t="shared" si="159"/>
        <v>NEIN</v>
      </c>
      <c r="N126" s="240" t="str">
        <f t="shared" si="160"/>
        <v>n</v>
      </c>
      <c r="O126" s="179"/>
      <c r="P126" s="179"/>
      <c r="Q126" s="207"/>
      <c r="R126" s="207"/>
      <c r="S126" s="207"/>
      <c r="T126" s="207">
        <v>6</v>
      </c>
      <c r="U126" s="207"/>
      <c r="V126" s="207">
        <v>6</v>
      </c>
      <c r="W126" s="154"/>
      <c r="X126" s="154"/>
      <c r="Y126" s="154"/>
      <c r="AA126" s="226"/>
      <c r="AC126" s="525"/>
      <c r="AD126" s="525"/>
      <c r="AE126" s="525"/>
      <c r="AF126" s="225"/>
      <c r="AG126" s="225"/>
      <c r="AH126" s="225"/>
      <c r="AI126" s="225"/>
      <c r="AJ126" s="225"/>
      <c r="AK126" s="225"/>
      <c r="AL126" s="225"/>
      <c r="AM126" s="225"/>
      <c r="AN126" s="167"/>
      <c r="AO126" s="226"/>
      <c r="AP126" s="226"/>
      <c r="AQ126" s="226"/>
      <c r="AR126" s="226"/>
      <c r="AS126" s="226"/>
      <c r="AT126" s="226"/>
      <c r="AU126" s="226"/>
      <c r="AV126" s="258"/>
      <c r="AW126" s="226"/>
      <c r="AX126" s="260"/>
      <c r="AY126" s="226"/>
      <c r="AZ126" s="226"/>
      <c r="BA126" s="226"/>
      <c r="BB126" s="226"/>
      <c r="BC126" s="167"/>
      <c r="BD126" s="167"/>
      <c r="BE126" s="167"/>
      <c r="BF126" s="167"/>
      <c r="BG126" s="167"/>
      <c r="BH126" s="226"/>
      <c r="BI126" s="167"/>
      <c r="BJ126" s="226"/>
      <c r="BK126" s="226"/>
      <c r="BL126" s="226"/>
      <c r="BM126" s="167"/>
      <c r="BN126" s="167"/>
      <c r="BO126" s="167"/>
      <c r="BP126" s="258"/>
      <c r="BQ126" s="258"/>
      <c r="BR126" s="258"/>
      <c r="BS126" s="258"/>
      <c r="BT126" s="258"/>
      <c r="BU126" s="258"/>
      <c r="BV126" s="258"/>
      <c r="BW126" s="258"/>
      <c r="BX126" s="167"/>
      <c r="BY126" s="167"/>
      <c r="BZ126" s="167"/>
      <c r="CA126" s="167"/>
      <c r="CB126" s="167"/>
      <c r="CC126" s="167"/>
      <c r="CD126" s="167"/>
    </row>
    <row r="127" spans="1:82" ht="12.75" customHeight="1" x14ac:dyDescent="0.2">
      <c r="A127" s="543">
        <v>84</v>
      </c>
      <c r="B127" s="544" t="s">
        <v>172</v>
      </c>
      <c r="C127" s="691" t="str">
        <f>IF(N$79="n","Erster H",$BQ$74)</f>
        <v>Erster H</v>
      </c>
      <c r="D127" s="90"/>
      <c r="E127" s="90"/>
      <c r="F127" s="692" t="str">
        <f>IF(N$97="n","Zweiter J",$BQ$93)</f>
        <v>Zweiter J</v>
      </c>
      <c r="G127" s="545" t="s">
        <v>80</v>
      </c>
      <c r="H127" s="91">
        <v>46205</v>
      </c>
      <c r="I127" s="546">
        <v>0.875</v>
      </c>
      <c r="J127" s="547">
        <f t="shared" si="156"/>
        <v>5</v>
      </c>
      <c r="K127" s="545" t="str">
        <f t="shared" si="157"/>
        <v>NEIN</v>
      </c>
      <c r="L127" s="548" t="str">
        <f t="shared" si="158"/>
        <v>NEIN</v>
      </c>
      <c r="M127" s="549" t="str">
        <f t="shared" si="159"/>
        <v>NEIN</v>
      </c>
      <c r="N127" s="550" t="str">
        <f t="shared" si="160"/>
        <v>n</v>
      </c>
      <c r="O127" s="179"/>
      <c r="P127" s="179"/>
      <c r="Q127" s="207"/>
      <c r="R127" s="207"/>
      <c r="S127" s="207"/>
      <c r="T127" s="207">
        <v>6</v>
      </c>
      <c r="U127" s="207"/>
      <c r="V127" s="207">
        <v>6</v>
      </c>
      <c r="W127" s="154"/>
      <c r="X127" s="154"/>
      <c r="Y127" s="154"/>
      <c r="AA127" s="226"/>
      <c r="AB127" s="525"/>
      <c r="AC127" s="525"/>
      <c r="AD127" s="525"/>
      <c r="AE127" s="525"/>
      <c r="AF127" s="225"/>
      <c r="AG127" s="225"/>
      <c r="AH127" s="225"/>
      <c r="AI127" s="225"/>
      <c r="AJ127" s="225"/>
      <c r="AK127" s="225"/>
      <c r="AL127" s="225"/>
      <c r="AM127" s="225"/>
      <c r="AN127" s="167"/>
      <c r="AO127" s="226"/>
      <c r="AP127" s="226"/>
      <c r="AQ127" s="226"/>
      <c r="AR127" s="226"/>
      <c r="AS127" s="226"/>
      <c r="AT127" s="226"/>
      <c r="AU127" s="226"/>
      <c r="AV127" s="258"/>
      <c r="AW127" s="226"/>
      <c r="AX127" s="260"/>
      <c r="AY127" s="226"/>
      <c r="AZ127" s="226"/>
      <c r="BA127" s="226"/>
      <c r="BB127" s="226"/>
      <c r="BC127" s="167"/>
      <c r="BD127" s="167"/>
      <c r="BE127" s="167"/>
      <c r="BF127" s="167"/>
      <c r="BG127" s="167"/>
      <c r="BH127" s="226"/>
      <c r="BI127" s="167"/>
      <c r="BJ127" s="226"/>
      <c r="BK127" s="226"/>
      <c r="BL127" s="226"/>
      <c r="BM127" s="167"/>
      <c r="BN127" s="167"/>
      <c r="BO127" s="167"/>
      <c r="BP127" s="258"/>
      <c r="BQ127" s="258"/>
      <c r="BR127" s="258"/>
      <c r="BS127" s="258"/>
      <c r="BT127" s="258"/>
      <c r="BU127" s="258"/>
      <c r="BV127" s="258"/>
      <c r="BW127" s="258"/>
      <c r="BX127" s="167"/>
      <c r="BY127" s="167"/>
      <c r="BZ127" s="167"/>
      <c r="CA127" s="167"/>
      <c r="CB127" s="167"/>
      <c r="CC127" s="167"/>
      <c r="CD127" s="167"/>
    </row>
    <row r="128" spans="1:82" ht="12.75" customHeight="1" x14ac:dyDescent="0.2">
      <c r="A128" s="526">
        <v>83</v>
      </c>
      <c r="B128" s="527" t="s">
        <v>173</v>
      </c>
      <c r="C128" s="693" t="str">
        <f>IF(N$106="n","Zweiter K",$BQ$102)</f>
        <v>Zweiter K</v>
      </c>
      <c r="D128" s="84"/>
      <c r="E128" s="84"/>
      <c r="F128" s="694" t="str">
        <f>IF(N$115="n","Zweiter L",$BQ$111)</f>
        <v>Zweiter L</v>
      </c>
      <c r="G128" s="528" t="s">
        <v>74</v>
      </c>
      <c r="H128" s="85">
        <v>46206</v>
      </c>
      <c r="I128" s="529">
        <v>4.1666666666666699E-2</v>
      </c>
      <c r="J128" s="530">
        <f t="shared" si="156"/>
        <v>6</v>
      </c>
      <c r="K128" s="528" t="str">
        <f t="shared" si="157"/>
        <v>NEIN</v>
      </c>
      <c r="L128" s="531" t="str">
        <f t="shared" si="158"/>
        <v>NEIN</v>
      </c>
      <c r="M128" s="532" t="str">
        <f t="shared" si="159"/>
        <v>NEIN</v>
      </c>
      <c r="N128" s="533" t="str">
        <f t="shared" si="160"/>
        <v>n</v>
      </c>
      <c r="O128" s="179"/>
      <c r="P128" s="179"/>
      <c r="Q128" s="207"/>
      <c r="R128" s="207"/>
      <c r="S128" s="207"/>
      <c r="T128" s="207">
        <v>6</v>
      </c>
      <c r="U128" s="207"/>
      <c r="V128" s="207">
        <v>6</v>
      </c>
      <c r="W128" s="154"/>
      <c r="X128" s="154"/>
      <c r="Y128" s="154"/>
      <c r="AA128" s="226"/>
      <c r="AC128" s="525"/>
      <c r="AD128" s="525"/>
      <c r="AE128" s="525"/>
      <c r="AF128" s="225"/>
      <c r="AG128" s="225"/>
      <c r="AH128" s="225"/>
      <c r="AI128" s="225"/>
      <c r="AJ128" s="225"/>
      <c r="AK128" s="225"/>
      <c r="AL128" s="225"/>
      <c r="AM128" s="225"/>
      <c r="AN128" s="167"/>
      <c r="AO128" s="226"/>
      <c r="AP128" s="226"/>
      <c r="AQ128" s="226"/>
      <c r="AR128" s="226"/>
      <c r="AS128" s="226"/>
      <c r="AT128" s="226"/>
      <c r="AU128" s="226"/>
      <c r="AV128" s="258"/>
      <c r="AW128" s="226"/>
      <c r="AX128" s="260"/>
      <c r="AY128" s="226"/>
      <c r="AZ128" s="226"/>
      <c r="BA128" s="226"/>
      <c r="BB128" s="226"/>
      <c r="BC128" s="167"/>
      <c r="BD128" s="167"/>
      <c r="BE128" s="167"/>
      <c r="BF128" s="167"/>
      <c r="BG128" s="167"/>
      <c r="BH128" s="226"/>
      <c r="BI128" s="167"/>
      <c r="BJ128" s="226"/>
      <c r="BK128" s="226"/>
      <c r="BL128" s="226"/>
      <c r="BM128" s="167"/>
      <c r="BN128" s="167"/>
      <c r="BO128" s="167"/>
      <c r="BP128" s="258"/>
      <c r="BQ128" s="258"/>
      <c r="BR128" s="258"/>
      <c r="BS128" s="258"/>
      <c r="BT128" s="258"/>
      <c r="BU128" s="258"/>
      <c r="BV128" s="258"/>
      <c r="BW128" s="258"/>
      <c r="BX128" s="167"/>
      <c r="BY128" s="167"/>
      <c r="BZ128" s="167"/>
      <c r="CA128" s="167"/>
      <c r="CB128" s="167"/>
      <c r="CC128" s="167"/>
      <c r="CD128" s="167"/>
    </row>
    <row r="129" spans="1:82 16362:16384" ht="12.75" customHeight="1" x14ac:dyDescent="0.2">
      <c r="A129" s="543">
        <v>85</v>
      </c>
      <c r="B129" s="544" t="s">
        <v>174</v>
      </c>
      <c r="C129" s="695" t="str">
        <f>IF(N$25="n","Erster B",$BQ$20)</f>
        <v>Erster B</v>
      </c>
      <c r="D129" s="90"/>
      <c r="E129" s="90"/>
      <c r="F129" s="87" t="str">
        <f>IF(N$115="n","Dritter E/F/G/I/J",IFERROR(INDEX($C$169:$C$180,MATCH(RIGHT(INDEX($D$183:$D$688,MATCH($BR$180,$A$183:$A$688,0)),1),$J$169:$J$180,0)),""))</f>
        <v>Dritter E/F/G/I/J</v>
      </c>
      <c r="G129" s="545" t="s">
        <v>81</v>
      </c>
      <c r="H129" s="91">
        <v>46206</v>
      </c>
      <c r="I129" s="546">
        <v>0.20833333333333301</v>
      </c>
      <c r="J129" s="547">
        <f t="shared" si="156"/>
        <v>6</v>
      </c>
      <c r="K129" s="545" t="str">
        <f t="shared" si="157"/>
        <v>NEIN</v>
      </c>
      <c r="L129" s="548" t="str">
        <f t="shared" si="158"/>
        <v>NEIN</v>
      </c>
      <c r="M129" s="549" t="str">
        <f t="shared" si="159"/>
        <v>NEIN</v>
      </c>
      <c r="N129" s="550" t="str">
        <f t="shared" si="160"/>
        <v>n</v>
      </c>
      <c r="O129" s="179"/>
      <c r="P129" s="179"/>
      <c r="Q129" s="207"/>
      <c r="R129" s="207"/>
      <c r="S129" s="207"/>
      <c r="T129" s="207">
        <v>6</v>
      </c>
      <c r="U129" s="207"/>
      <c r="V129" s="207">
        <v>6</v>
      </c>
      <c r="W129" s="154"/>
      <c r="X129" s="154"/>
      <c r="Y129" s="154"/>
      <c r="AA129" s="226"/>
      <c r="AC129" s="525"/>
      <c r="AD129" s="525"/>
      <c r="AE129" s="525"/>
      <c r="AF129" s="225"/>
      <c r="AG129" s="225"/>
      <c r="AH129" s="225"/>
      <c r="AI129" s="225"/>
      <c r="AJ129" s="225"/>
      <c r="AK129" s="225"/>
      <c r="AL129" s="225"/>
      <c r="AM129" s="225"/>
      <c r="AN129" s="167"/>
      <c r="AO129" s="226"/>
      <c r="AP129" s="226"/>
      <c r="AQ129" s="226"/>
      <c r="AR129" s="226"/>
      <c r="AS129" s="226"/>
      <c r="AT129" s="226"/>
      <c r="AU129" s="226"/>
      <c r="AV129" s="258"/>
      <c r="AW129" s="226"/>
      <c r="AX129" s="260"/>
      <c r="AY129" s="226"/>
      <c r="AZ129" s="226"/>
      <c r="BA129" s="226"/>
      <c r="BB129" s="226"/>
      <c r="BC129" s="167"/>
      <c r="BD129" s="167"/>
      <c r="BE129" s="167"/>
      <c r="BF129" s="167"/>
      <c r="BG129" s="167"/>
      <c r="BH129" s="226"/>
      <c r="BI129" s="167"/>
      <c r="BJ129" s="226"/>
      <c r="BK129" s="226"/>
      <c r="BL129" s="226"/>
      <c r="BM129" s="167"/>
      <c r="BN129" s="167"/>
      <c r="BO129" s="167"/>
      <c r="BP129" s="258"/>
      <c r="BQ129" s="258"/>
      <c r="BR129" s="258"/>
      <c r="BS129" s="258"/>
      <c r="BT129" s="258"/>
      <c r="BU129" s="258"/>
      <c r="BV129" s="258"/>
      <c r="BW129" s="258"/>
      <c r="BX129" s="167"/>
      <c r="BY129" s="167"/>
      <c r="BZ129" s="167"/>
      <c r="CA129" s="167"/>
      <c r="CB129" s="167"/>
      <c r="CC129" s="167"/>
      <c r="CD129" s="167"/>
    </row>
    <row r="130" spans="1:82 16362:16384" ht="12.75" customHeight="1" x14ac:dyDescent="0.2">
      <c r="A130" s="526">
        <v>88</v>
      </c>
      <c r="B130" s="527" t="s">
        <v>175</v>
      </c>
      <c r="C130" s="690" t="str">
        <f>IF(N$43="n","Zweiter D",$BQ$39)</f>
        <v>Zweiter D</v>
      </c>
      <c r="D130" s="84"/>
      <c r="E130" s="84"/>
      <c r="F130" s="696" t="str">
        <f>IF(N$70="n","Zweiter G",$BQ$66)</f>
        <v>Zweiter G</v>
      </c>
      <c r="G130" s="528" t="s">
        <v>114</v>
      </c>
      <c r="H130" s="85">
        <v>46206</v>
      </c>
      <c r="I130" s="529">
        <v>0.83333333333333304</v>
      </c>
      <c r="J130" s="530">
        <f t="shared" si="156"/>
        <v>6</v>
      </c>
      <c r="K130" s="528" t="str">
        <f t="shared" si="157"/>
        <v>NEIN</v>
      </c>
      <c r="L130" s="531" t="str">
        <f t="shared" si="158"/>
        <v>NEIN</v>
      </c>
      <c r="M130" s="532" t="str">
        <f t="shared" si="159"/>
        <v>NEIN</v>
      </c>
      <c r="N130" s="533" t="str">
        <f t="shared" si="160"/>
        <v>n</v>
      </c>
      <c r="O130" s="179"/>
      <c r="P130" s="179"/>
      <c r="Q130" s="207"/>
      <c r="R130" s="207"/>
      <c r="S130" s="207"/>
      <c r="T130" s="207">
        <v>6</v>
      </c>
      <c r="U130" s="207"/>
      <c r="V130" s="207">
        <v>6</v>
      </c>
      <c r="W130" s="154"/>
      <c r="X130" s="154"/>
      <c r="Y130" s="154"/>
      <c r="AA130" s="226"/>
      <c r="AB130" s="525"/>
      <c r="AC130" s="525"/>
      <c r="AD130" s="525"/>
      <c r="AE130" s="525"/>
      <c r="AF130" s="225"/>
      <c r="AG130" s="225"/>
      <c r="AH130" s="225"/>
      <c r="AI130" s="225"/>
      <c r="AJ130" s="225"/>
      <c r="AK130" s="225"/>
      <c r="AL130" s="225"/>
      <c r="AM130" s="225"/>
      <c r="AN130" s="167"/>
      <c r="AO130" s="226"/>
      <c r="AP130" s="226"/>
      <c r="AQ130" s="226"/>
      <c r="AR130" s="226"/>
      <c r="AS130" s="226"/>
      <c r="AT130" s="226"/>
      <c r="AU130" s="226"/>
      <c r="AV130" s="258"/>
      <c r="AW130" s="226"/>
      <c r="AX130" s="260"/>
      <c r="AY130" s="226"/>
      <c r="AZ130" s="226"/>
      <c r="BA130" s="226"/>
      <c r="BB130" s="226"/>
      <c r="BC130" s="167"/>
      <c r="BD130" s="167"/>
      <c r="BE130" s="167"/>
      <c r="BF130" s="167"/>
      <c r="BG130" s="167"/>
      <c r="BH130" s="226"/>
      <c r="BI130" s="167"/>
      <c r="BJ130" s="226"/>
      <c r="BK130" s="226"/>
      <c r="BL130" s="226"/>
      <c r="BM130" s="167"/>
      <c r="BN130" s="167"/>
      <c r="BO130" s="167"/>
      <c r="BP130" s="258"/>
      <c r="BQ130" s="258"/>
      <c r="BR130" s="258"/>
      <c r="BS130" s="258"/>
      <c r="BT130" s="258"/>
      <c r="BU130" s="258"/>
      <c r="BV130" s="258"/>
      <c r="BW130" s="258"/>
      <c r="BX130" s="167"/>
      <c r="BY130" s="167"/>
      <c r="BZ130" s="167"/>
      <c r="CA130" s="167"/>
      <c r="CB130" s="167"/>
      <c r="CC130" s="167"/>
      <c r="CD130" s="167"/>
    </row>
    <row r="131" spans="1:82 16362:16384" ht="12.75" customHeight="1" x14ac:dyDescent="0.2">
      <c r="A131" s="543">
        <v>86</v>
      </c>
      <c r="B131" s="544" t="s">
        <v>176</v>
      </c>
      <c r="C131" s="697" t="str">
        <f>IF(N$97="n","Erster J",$BQ$92)</f>
        <v>Erster J</v>
      </c>
      <c r="D131" s="90"/>
      <c r="E131" s="90"/>
      <c r="F131" s="698" t="str">
        <f>IF(N$79="n","Zweiter H",$BQ$75)</f>
        <v>Zweiter H</v>
      </c>
      <c r="G131" s="545" t="s">
        <v>94</v>
      </c>
      <c r="H131" s="91">
        <v>46206</v>
      </c>
      <c r="I131" s="546">
        <v>0.99930555555555556</v>
      </c>
      <c r="J131" s="547">
        <f t="shared" si="156"/>
        <v>6</v>
      </c>
      <c r="K131" s="545" t="str">
        <f t="shared" si="157"/>
        <v>NEIN</v>
      </c>
      <c r="L131" s="548" t="str">
        <f t="shared" si="158"/>
        <v>NEIN</v>
      </c>
      <c r="M131" s="549" t="str">
        <f t="shared" si="159"/>
        <v>NEIN</v>
      </c>
      <c r="N131" s="550" t="str">
        <f t="shared" si="160"/>
        <v>n</v>
      </c>
      <c r="O131" s="179"/>
      <c r="P131" s="179"/>
      <c r="Q131" s="207"/>
      <c r="R131" s="207"/>
      <c r="S131" s="207"/>
      <c r="T131" s="207">
        <v>6</v>
      </c>
      <c r="U131" s="207"/>
      <c r="V131" s="207">
        <v>6</v>
      </c>
      <c r="W131" s="154"/>
      <c r="X131" s="154"/>
      <c r="Y131" s="154"/>
      <c r="AA131" s="226"/>
      <c r="AB131" s="525"/>
      <c r="AC131" s="525"/>
      <c r="AD131" s="525"/>
      <c r="AE131" s="525"/>
      <c r="AF131" s="225"/>
      <c r="AG131" s="225"/>
      <c r="AH131" s="225"/>
      <c r="AI131" s="225"/>
      <c r="AJ131" s="225"/>
      <c r="AK131" s="225"/>
      <c r="AL131" s="225"/>
      <c r="AM131" s="225"/>
      <c r="AN131" s="167"/>
      <c r="AO131" s="226"/>
      <c r="AP131" s="226"/>
      <c r="AQ131" s="226"/>
      <c r="AR131" s="226"/>
      <c r="AS131" s="226"/>
      <c r="AT131" s="226"/>
      <c r="AU131" s="226"/>
      <c r="AV131" s="258"/>
      <c r="AW131" s="226"/>
      <c r="AX131" s="260"/>
      <c r="AY131" s="226"/>
      <c r="AZ131" s="226"/>
      <c r="BA131" s="226"/>
      <c r="BB131" s="226"/>
      <c r="BC131" s="167"/>
      <c r="BD131" s="167"/>
      <c r="BE131" s="167"/>
      <c r="BF131" s="167"/>
      <c r="BG131" s="167"/>
      <c r="BH131" s="226"/>
      <c r="BI131" s="167"/>
      <c r="BJ131" s="226"/>
      <c r="BK131" s="226"/>
      <c r="BL131" s="226"/>
      <c r="BM131" s="167"/>
      <c r="BN131" s="167"/>
      <c r="BO131" s="167"/>
      <c r="BP131" s="258"/>
      <c r="BQ131" s="258"/>
      <c r="BR131" s="258"/>
      <c r="BS131" s="258"/>
      <c r="BT131" s="258"/>
      <c r="BU131" s="258"/>
      <c r="BV131" s="258"/>
      <c r="BW131" s="258"/>
      <c r="BX131" s="167"/>
      <c r="BY131" s="167"/>
      <c r="BZ131" s="167"/>
      <c r="CA131" s="167"/>
      <c r="CB131" s="167"/>
      <c r="CC131" s="167"/>
      <c r="CD131" s="167"/>
    </row>
    <row r="132" spans="1:82 16362:16384" ht="13.5" customHeight="1" thickBot="1" x14ac:dyDescent="0.25">
      <c r="A132" s="551">
        <v>87</v>
      </c>
      <c r="B132" s="552" t="s">
        <v>177</v>
      </c>
      <c r="C132" s="699" t="str">
        <f>IF(N$106="n","Erster K",$BQ$101)</f>
        <v>Erster K</v>
      </c>
      <c r="D132" s="92"/>
      <c r="E132" s="92"/>
      <c r="F132" s="93" t="str">
        <f>IF(N$115="n","Dritter D/E/I/J/L",IFERROR(INDEX($C$169:$C$180,MATCH(RIGHT(INDEX($I$183:$I$688,MATCH($BR$180,$A$183:$A$688,0)),1),$J$169:$J$180,0)),""))</f>
        <v>Dritter D/E/I/J/L</v>
      </c>
      <c r="G132" s="553" t="s">
        <v>110</v>
      </c>
      <c r="H132" s="94">
        <v>46207</v>
      </c>
      <c r="I132" s="554">
        <v>0.14583333333333301</v>
      </c>
      <c r="J132" s="555">
        <f t="shared" si="156"/>
        <v>7</v>
      </c>
      <c r="K132" s="553" t="str">
        <f t="shared" si="157"/>
        <v>NEIN</v>
      </c>
      <c r="L132" s="556" t="str">
        <f t="shared" si="158"/>
        <v>NEIN</v>
      </c>
      <c r="M132" s="557" t="str">
        <f t="shared" si="159"/>
        <v>NEIN</v>
      </c>
      <c r="N132" s="558" t="str">
        <f t="shared" si="160"/>
        <v>n</v>
      </c>
      <c r="O132" s="179"/>
      <c r="P132" s="179"/>
      <c r="Q132" s="207"/>
      <c r="R132" s="207"/>
      <c r="S132" s="207"/>
      <c r="T132" s="207">
        <v>6</v>
      </c>
      <c r="U132" s="207"/>
      <c r="V132" s="207">
        <v>6</v>
      </c>
      <c r="W132" s="154"/>
      <c r="X132" s="154"/>
      <c r="Y132" s="154"/>
      <c r="AA132" s="226"/>
      <c r="AC132" s="525"/>
      <c r="AD132" s="525"/>
      <c r="AE132" s="525"/>
      <c r="AF132" s="225"/>
      <c r="AG132" s="225"/>
      <c r="AH132" s="225"/>
      <c r="AI132" s="225"/>
      <c r="AJ132" s="225"/>
      <c r="AK132" s="225"/>
      <c r="AL132" s="225"/>
      <c r="AM132" s="225"/>
      <c r="AN132" s="167"/>
      <c r="AO132" s="226"/>
      <c r="AP132" s="226"/>
      <c r="AQ132" s="226"/>
      <c r="AR132" s="226"/>
      <c r="AS132" s="226"/>
      <c r="AT132" s="226"/>
      <c r="AU132" s="226"/>
      <c r="AV132" s="258"/>
      <c r="AW132" s="226"/>
      <c r="AX132" s="260"/>
      <c r="AY132" s="226"/>
      <c r="AZ132" s="226"/>
      <c r="BA132" s="226"/>
      <c r="BB132" s="226"/>
      <c r="BC132" s="167"/>
      <c r="BD132" s="167"/>
      <c r="BE132" s="167"/>
      <c r="BF132" s="167"/>
      <c r="BG132" s="167"/>
      <c r="BH132" s="226"/>
      <c r="BI132" s="167"/>
      <c r="BJ132" s="226"/>
      <c r="BK132" s="226"/>
      <c r="BL132" s="226"/>
      <c r="BM132" s="167"/>
      <c r="BN132" s="167"/>
      <c r="BO132" s="167"/>
      <c r="BP132" s="258"/>
      <c r="BQ132" s="258"/>
      <c r="BR132" s="258"/>
      <c r="BS132" s="258"/>
      <c r="BT132" s="258"/>
      <c r="BU132" s="258"/>
      <c r="BV132" s="258"/>
      <c r="BW132" s="258"/>
      <c r="BX132" s="167"/>
      <c r="BY132" s="167"/>
      <c r="BZ132" s="167"/>
      <c r="CA132" s="167"/>
      <c r="CB132" s="167"/>
      <c r="CC132" s="167"/>
      <c r="CD132" s="167"/>
    </row>
    <row r="133" spans="1:82 16362:16384" ht="13.5" customHeight="1" thickBot="1" x14ac:dyDescent="0.25">
      <c r="A133" s="390"/>
      <c r="B133" s="559"/>
      <c r="C133" s="560"/>
      <c r="D133" s="235"/>
      <c r="E133" s="235"/>
      <c r="F133" s="561"/>
      <c r="G133" s="156"/>
      <c r="H133" s="25"/>
      <c r="I133" s="236"/>
      <c r="J133" s="392"/>
      <c r="K133" s="156"/>
      <c r="L133" s="239"/>
      <c r="M133" s="156"/>
      <c r="N133" s="168"/>
      <c r="O133" s="179"/>
      <c r="P133" s="179"/>
      <c r="Q133" s="154"/>
      <c r="R133" s="154"/>
      <c r="S133" s="154"/>
      <c r="T133" s="154"/>
      <c r="U133" s="154"/>
      <c r="V133" s="154"/>
      <c r="W133" s="154"/>
      <c r="X133" s="154"/>
      <c r="Y133" s="154"/>
      <c r="AA133" s="226"/>
      <c r="AB133" s="525"/>
      <c r="AC133" s="525"/>
      <c r="AD133" s="525"/>
      <c r="AE133" s="525"/>
      <c r="AF133" s="225"/>
      <c r="AG133" s="225"/>
      <c r="AH133" s="225"/>
      <c r="AI133" s="225"/>
      <c r="AJ133" s="225"/>
      <c r="AK133" s="225"/>
      <c r="AL133" s="225"/>
      <c r="AM133" s="225"/>
      <c r="AN133" s="167"/>
      <c r="AO133" s="226"/>
      <c r="AP133" s="226"/>
      <c r="AQ133" s="226"/>
      <c r="AR133" s="226"/>
      <c r="AS133" s="226"/>
      <c r="AT133" s="226"/>
      <c r="AU133" s="226"/>
      <c r="AV133" s="258"/>
      <c r="AW133" s="226"/>
      <c r="AX133" s="260"/>
      <c r="AY133" s="226"/>
      <c r="AZ133" s="226"/>
      <c r="BA133" s="226"/>
      <c r="BB133" s="226"/>
      <c r="BC133" s="167"/>
      <c r="BD133" s="167"/>
      <c r="BE133" s="167"/>
      <c r="BF133" s="167"/>
      <c r="BG133" s="167"/>
      <c r="BH133" s="226"/>
      <c r="BI133" s="167"/>
      <c r="BJ133" s="226"/>
      <c r="BK133" s="226"/>
      <c r="BL133" s="226"/>
      <c r="BM133" s="167"/>
      <c r="BN133" s="167"/>
      <c r="BO133" s="167"/>
      <c r="BP133" s="258"/>
      <c r="BQ133" s="258"/>
      <c r="BR133" s="258"/>
      <c r="BS133" s="258"/>
      <c r="BT133" s="258"/>
      <c r="BU133" s="258"/>
      <c r="BV133" s="258"/>
      <c r="BW133" s="258"/>
      <c r="BX133" s="167"/>
      <c r="BY133" s="167"/>
      <c r="BZ133" s="167"/>
      <c r="CA133" s="167"/>
      <c r="CB133" s="167"/>
      <c r="CC133" s="167"/>
      <c r="CD133" s="167"/>
    </row>
    <row r="134" spans="1:82 16362:16384" ht="12.75" customHeight="1" x14ac:dyDescent="0.2">
      <c r="A134" s="562">
        <v>90</v>
      </c>
      <c r="B134" s="563" t="s">
        <v>178</v>
      </c>
      <c r="C134" s="95" t="str">
        <f>IF($N$117="n",CONCATENATE("Sieger ",$B$117),$K$117)</f>
        <v>Sieger 16.01</v>
      </c>
      <c r="D134" s="96"/>
      <c r="E134" s="96"/>
      <c r="F134" s="97" t="str">
        <f>IF($N$120="n",CONCATENATE("Sieger ",$B$120),$K$120)</f>
        <v>Sieger 16.04</v>
      </c>
      <c r="G134" s="564" t="s">
        <v>108</v>
      </c>
      <c r="H134" s="98">
        <v>46207</v>
      </c>
      <c r="I134" s="565">
        <v>0.79166666666666696</v>
      </c>
      <c r="J134" s="566">
        <f t="shared" ref="J134:J141" si="161">WEEKDAY(H134)</f>
        <v>7</v>
      </c>
      <c r="K134" s="564" t="str">
        <f t="shared" ref="K134:K141" si="162">IF(N134="n","NEIN",IF(D134&gt;E134,C134,IF(E134&gt;D134,F134,"REMIS")))</f>
        <v>NEIN</v>
      </c>
      <c r="L134" s="567" t="str">
        <f t="shared" ref="L134:L141" si="163">IF(N134="n","NEIN",D134-E134)</f>
        <v>NEIN</v>
      </c>
      <c r="M134" s="568" t="str">
        <f t="shared" ref="M134:M141" si="164">IF(N134="n","NEIN",TEXT(D134,"TT")&amp;TEXT(E134,"TT"))</f>
        <v>NEIN</v>
      </c>
      <c r="N134" s="569" t="str">
        <f t="shared" ref="N134:N141" si="165">IF(ISBLANK(D134),"n","j")</f>
        <v>n</v>
      </c>
      <c r="O134" s="179"/>
      <c r="P134" s="179"/>
      <c r="Q134" s="207"/>
      <c r="R134" s="207"/>
      <c r="S134" s="207"/>
      <c r="T134" s="207">
        <v>8</v>
      </c>
      <c r="U134" s="207"/>
      <c r="V134" s="207">
        <v>8</v>
      </c>
      <c r="W134" s="154"/>
      <c r="X134" s="154"/>
      <c r="Y134" s="154"/>
      <c r="AA134" s="226"/>
      <c r="AB134" s="226"/>
      <c r="AC134" s="226"/>
      <c r="AD134" s="226"/>
      <c r="AE134" s="226"/>
      <c r="AF134" s="226"/>
      <c r="AG134" s="226"/>
      <c r="AH134" s="226"/>
      <c r="AI134" s="226"/>
      <c r="AJ134" s="226"/>
      <c r="AK134" s="226"/>
      <c r="AL134" s="226"/>
      <c r="AM134" s="226"/>
      <c r="AN134" s="167"/>
      <c r="AO134" s="226"/>
      <c r="AP134" s="226"/>
      <c r="AQ134" s="226"/>
      <c r="AR134" s="226"/>
      <c r="AS134" s="226"/>
      <c r="AT134" s="226"/>
      <c r="AU134" s="226"/>
      <c r="AV134" s="167"/>
      <c r="AW134" s="226"/>
      <c r="AX134" s="260"/>
      <c r="AY134" s="226"/>
      <c r="AZ134" s="226"/>
      <c r="BA134" s="226"/>
      <c r="BB134" s="226"/>
      <c r="BC134" s="167"/>
      <c r="BD134" s="167"/>
      <c r="BE134" s="167"/>
      <c r="BF134" s="167"/>
      <c r="BG134" s="167"/>
      <c r="BH134" s="226"/>
      <c r="BI134" s="167"/>
      <c r="BJ134" s="226"/>
      <c r="BK134" s="226"/>
      <c r="BL134" s="226"/>
      <c r="BM134" s="167"/>
      <c r="BN134" s="167"/>
      <c r="BO134" s="167"/>
      <c r="BP134" s="258"/>
      <c r="BQ134" s="258"/>
      <c r="BR134" s="258"/>
      <c r="BS134" s="258"/>
      <c r="BT134" s="258"/>
      <c r="BU134" s="258"/>
      <c r="BV134" s="258"/>
      <c r="BW134" s="258"/>
      <c r="BX134" s="167"/>
      <c r="BY134" s="167"/>
      <c r="BZ134" s="167"/>
      <c r="CA134" s="167"/>
      <c r="CB134" s="167"/>
      <c r="CC134" s="167"/>
      <c r="CD134" s="167"/>
    </row>
    <row r="135" spans="1:82 16362:16384" ht="12.75" customHeight="1" x14ac:dyDescent="0.2">
      <c r="A135" s="526">
        <v>89</v>
      </c>
      <c r="B135" s="570" t="s">
        <v>179</v>
      </c>
      <c r="C135" s="99" t="str">
        <f>IF($N$119="n",CONCATENATE("Sieger ",$B$119),$K$119)</f>
        <v>Sieger 16.03</v>
      </c>
      <c r="D135" s="84"/>
      <c r="E135" s="84"/>
      <c r="F135" s="100" t="str">
        <f>IF($N$122="n",CONCATENATE("Sieger ",$B$122),$K$122)</f>
        <v>Sieger 16.06</v>
      </c>
      <c r="G135" s="528" t="s">
        <v>93</v>
      </c>
      <c r="H135" s="85">
        <v>46207</v>
      </c>
      <c r="I135" s="529">
        <v>0.95833333333333304</v>
      </c>
      <c r="J135" s="530">
        <f t="shared" si="161"/>
        <v>7</v>
      </c>
      <c r="K135" s="528" t="str">
        <f t="shared" si="162"/>
        <v>NEIN</v>
      </c>
      <c r="L135" s="531" t="str">
        <f t="shared" si="163"/>
        <v>NEIN</v>
      </c>
      <c r="M135" s="532" t="str">
        <f t="shared" si="164"/>
        <v>NEIN</v>
      </c>
      <c r="N135" s="533" t="str">
        <f t="shared" si="165"/>
        <v>n</v>
      </c>
      <c r="O135" s="179"/>
      <c r="P135" s="179"/>
      <c r="Q135" s="207"/>
      <c r="R135" s="207"/>
      <c r="S135" s="207"/>
      <c r="T135" s="207">
        <v>8</v>
      </c>
      <c r="U135" s="207"/>
      <c r="V135" s="207">
        <v>8</v>
      </c>
      <c r="W135" s="154"/>
      <c r="X135" s="154"/>
      <c r="Y135" s="154"/>
      <c r="AA135" s="226"/>
      <c r="AB135" s="226"/>
      <c r="AC135" s="226"/>
      <c r="AD135" s="226"/>
      <c r="AE135" s="226"/>
      <c r="AF135" s="226"/>
      <c r="AG135" s="226"/>
      <c r="AH135" s="226"/>
      <c r="AI135" s="226"/>
      <c r="AJ135" s="226"/>
      <c r="AK135" s="226"/>
      <c r="AL135" s="226"/>
      <c r="AM135" s="226"/>
      <c r="AN135" s="167"/>
      <c r="AO135" s="226"/>
      <c r="AP135" s="226"/>
      <c r="AQ135" s="226"/>
      <c r="AR135" s="226"/>
      <c r="AS135" s="226"/>
      <c r="AT135" s="226"/>
      <c r="AU135" s="226"/>
      <c r="AV135" s="167"/>
      <c r="AW135" s="226"/>
      <c r="AX135" s="260"/>
      <c r="AY135" s="226"/>
      <c r="AZ135" s="226"/>
      <c r="BA135" s="226"/>
      <c r="BB135" s="226"/>
      <c r="BC135" s="167"/>
      <c r="BD135" s="167"/>
      <c r="BE135" s="167"/>
      <c r="BF135" s="167"/>
      <c r="BG135" s="167"/>
      <c r="BH135" s="226"/>
      <c r="BI135" s="167"/>
      <c r="BJ135" s="226"/>
      <c r="BK135" s="226"/>
      <c r="BL135" s="226"/>
      <c r="BM135" s="167"/>
      <c r="BN135" s="167"/>
      <c r="BO135" s="167"/>
      <c r="BP135" s="258"/>
      <c r="BQ135" s="258"/>
      <c r="BR135" s="258"/>
      <c r="BS135" s="258"/>
      <c r="BT135" s="258"/>
      <c r="BU135" s="258"/>
      <c r="BV135" s="258"/>
      <c r="BW135" s="258"/>
      <c r="BX135" s="167"/>
      <c r="BY135" s="167"/>
      <c r="BZ135" s="167"/>
      <c r="CA135" s="167"/>
      <c r="CB135" s="167"/>
      <c r="CC135" s="167"/>
      <c r="CD135" s="167"/>
    </row>
    <row r="136" spans="1:82 16362:16384" ht="12.75" customHeight="1" x14ac:dyDescent="0.2">
      <c r="A136" s="571">
        <v>91</v>
      </c>
      <c r="B136" s="572" t="s">
        <v>180</v>
      </c>
      <c r="C136" s="5" t="str">
        <f>IF($N$118="n",CONCATENATE("Sieger ",$B$118),$K$118)</f>
        <v>Sieger 16.02</v>
      </c>
      <c r="D136" s="101"/>
      <c r="E136" s="101"/>
      <c r="F136" s="6" t="str">
        <f>IF($N$121="n",CONCATENATE("Sieger ",$B$121),$K$121)</f>
        <v>Sieger 16.05</v>
      </c>
      <c r="G136" s="573" t="s">
        <v>91</v>
      </c>
      <c r="H136" s="102">
        <v>46208</v>
      </c>
      <c r="I136" s="574">
        <v>0.91666666666666696</v>
      </c>
      <c r="J136" s="575">
        <f t="shared" si="161"/>
        <v>1</v>
      </c>
      <c r="K136" s="573" t="str">
        <f t="shared" si="162"/>
        <v>NEIN</v>
      </c>
      <c r="L136" s="576" t="str">
        <f t="shared" si="163"/>
        <v>NEIN</v>
      </c>
      <c r="M136" s="577" t="str">
        <f t="shared" si="164"/>
        <v>NEIN</v>
      </c>
      <c r="N136" s="578" t="str">
        <f t="shared" si="165"/>
        <v>n</v>
      </c>
      <c r="O136" s="179"/>
      <c r="P136" s="179"/>
      <c r="Q136" s="207"/>
      <c r="R136" s="207"/>
      <c r="S136" s="207"/>
      <c r="T136" s="207">
        <v>8</v>
      </c>
      <c r="U136" s="207"/>
      <c r="V136" s="207">
        <v>8</v>
      </c>
      <c r="W136" s="154"/>
      <c r="X136" s="154"/>
      <c r="Y136" s="154"/>
      <c r="AA136" s="226"/>
      <c r="AB136" s="226"/>
      <c r="AC136" s="226"/>
      <c r="AD136" s="226"/>
      <c r="AE136" s="226"/>
      <c r="AF136" s="226"/>
      <c r="AG136" s="226"/>
      <c r="AH136" s="226"/>
      <c r="AI136" s="226"/>
      <c r="AJ136" s="226"/>
      <c r="AK136" s="226"/>
      <c r="AL136" s="226"/>
      <c r="AM136" s="226"/>
      <c r="AN136" s="167"/>
      <c r="AO136" s="226"/>
      <c r="AP136" s="226"/>
      <c r="AQ136" s="226"/>
      <c r="AR136" s="226"/>
      <c r="AS136" s="226"/>
      <c r="AT136" s="226"/>
      <c r="AU136" s="226"/>
      <c r="AV136" s="167"/>
      <c r="AW136" s="226"/>
      <c r="AX136" s="260"/>
      <c r="AY136" s="226"/>
      <c r="AZ136" s="226"/>
      <c r="BA136" s="226"/>
      <c r="BB136" s="226"/>
      <c r="BC136" s="167"/>
      <c r="BD136" s="167"/>
      <c r="BE136" s="167"/>
      <c r="BF136" s="167"/>
      <c r="BG136" s="167"/>
      <c r="BH136" s="226"/>
      <c r="BI136" s="167"/>
      <c r="BJ136" s="226"/>
      <c r="BK136" s="226"/>
      <c r="BL136" s="226"/>
      <c r="BM136" s="167"/>
      <c r="BN136" s="167"/>
      <c r="BO136" s="167"/>
      <c r="BP136" s="258"/>
      <c r="BQ136" s="258"/>
      <c r="BR136" s="258"/>
      <c r="BS136" s="258"/>
      <c r="BT136" s="258"/>
      <c r="BU136" s="258"/>
      <c r="BV136" s="258"/>
      <c r="BW136" s="258"/>
      <c r="BX136" s="167"/>
      <c r="BY136" s="167"/>
      <c r="BZ136" s="167"/>
      <c r="CA136" s="167"/>
      <c r="CB136" s="167"/>
      <c r="CC136" s="167"/>
      <c r="CD136" s="167"/>
    </row>
    <row r="137" spans="1:82 16362:16384" ht="12.75" customHeight="1" x14ac:dyDescent="0.2">
      <c r="A137" s="526">
        <v>92</v>
      </c>
      <c r="B137" s="570" t="s">
        <v>181</v>
      </c>
      <c r="C137" s="99" t="str">
        <f>IF($N$123="n",CONCATENATE("Sieger ",$B$123),$K$123)</f>
        <v>Sieger 16.07</v>
      </c>
      <c r="D137" s="84"/>
      <c r="E137" s="84"/>
      <c r="F137" s="100" t="str">
        <f>IF($N$124="n",CONCATENATE("Sieger ",$B$124),$K$124)</f>
        <v>Sieger 16.08</v>
      </c>
      <c r="G137" s="528" t="s">
        <v>58</v>
      </c>
      <c r="H137" s="85">
        <v>46209</v>
      </c>
      <c r="I137" s="529">
        <v>8.3333333333333301E-2</v>
      </c>
      <c r="J137" s="530">
        <f t="shared" si="161"/>
        <v>2</v>
      </c>
      <c r="K137" s="528" t="str">
        <f t="shared" si="162"/>
        <v>NEIN</v>
      </c>
      <c r="L137" s="531" t="str">
        <f t="shared" si="163"/>
        <v>NEIN</v>
      </c>
      <c r="M137" s="532" t="str">
        <f t="shared" si="164"/>
        <v>NEIN</v>
      </c>
      <c r="N137" s="533" t="str">
        <f t="shared" si="165"/>
        <v>n</v>
      </c>
      <c r="O137" s="179"/>
      <c r="P137" s="179"/>
      <c r="Q137" s="207"/>
      <c r="R137" s="207"/>
      <c r="S137" s="207"/>
      <c r="T137" s="207">
        <v>8</v>
      </c>
      <c r="U137" s="207"/>
      <c r="V137" s="207">
        <v>8</v>
      </c>
      <c r="W137" s="154"/>
      <c r="X137" s="154"/>
      <c r="Y137" s="154"/>
      <c r="AA137" s="226"/>
      <c r="AB137" s="226"/>
      <c r="AC137" s="226"/>
      <c r="AD137" s="226"/>
      <c r="AE137" s="226"/>
      <c r="AF137" s="226"/>
      <c r="AG137" s="226"/>
      <c r="AH137" s="226"/>
      <c r="AI137" s="226"/>
      <c r="AJ137" s="226"/>
      <c r="AK137" s="226"/>
      <c r="AL137" s="226"/>
      <c r="AM137" s="226"/>
      <c r="AN137" s="167"/>
      <c r="AO137" s="226"/>
      <c r="AP137" s="226"/>
      <c r="AQ137" s="226"/>
      <c r="AR137" s="226"/>
      <c r="AS137" s="226"/>
      <c r="AT137" s="226"/>
      <c r="AU137" s="226"/>
      <c r="AV137" s="167"/>
      <c r="AW137" s="226"/>
      <c r="AX137" s="260"/>
      <c r="AY137" s="226"/>
      <c r="AZ137" s="226"/>
      <c r="BA137" s="226"/>
      <c r="BB137" s="226"/>
      <c r="BC137" s="167"/>
      <c r="BD137" s="167"/>
      <c r="BE137" s="167"/>
      <c r="BF137" s="167"/>
      <c r="BG137" s="167"/>
      <c r="BH137" s="226"/>
      <c r="BI137" s="167"/>
      <c r="BJ137" s="226"/>
      <c r="BK137" s="226"/>
      <c r="BL137" s="226"/>
      <c r="BM137" s="167"/>
      <c r="BN137" s="167"/>
      <c r="BO137" s="167"/>
      <c r="BP137" s="258"/>
      <c r="BQ137" s="258"/>
      <c r="BR137" s="258"/>
      <c r="BS137" s="258"/>
      <c r="BT137" s="258"/>
      <c r="BU137" s="258"/>
      <c r="BV137" s="258"/>
      <c r="BW137" s="258"/>
      <c r="BX137" s="167"/>
      <c r="BY137" s="167"/>
      <c r="BZ137" s="167"/>
      <c r="CA137" s="167"/>
      <c r="CB137" s="167"/>
      <c r="CC137" s="167"/>
      <c r="CD137" s="167"/>
    </row>
    <row r="138" spans="1:82 16362:16384" ht="12.75" customHeight="1" x14ac:dyDescent="0.2">
      <c r="A138" s="571">
        <v>93</v>
      </c>
      <c r="B138" s="572" t="s">
        <v>182</v>
      </c>
      <c r="C138" s="5" t="str">
        <f>IF($N$128="n",CONCATENATE("Sieger ",$B$128),$K$128)</f>
        <v>Sieger 16.12</v>
      </c>
      <c r="D138" s="101"/>
      <c r="E138" s="101"/>
      <c r="F138" s="6" t="str">
        <f>IF($N$127="n",CONCATENATE("Sieger ",$B$127),$K$127)</f>
        <v>Sieger 16.11</v>
      </c>
      <c r="G138" s="573" t="s">
        <v>114</v>
      </c>
      <c r="H138" s="102">
        <v>46209</v>
      </c>
      <c r="I138" s="574">
        <v>0.875</v>
      </c>
      <c r="J138" s="575">
        <f t="shared" si="161"/>
        <v>2</v>
      </c>
      <c r="K138" s="573" t="str">
        <f t="shared" si="162"/>
        <v>NEIN</v>
      </c>
      <c r="L138" s="576" t="str">
        <f t="shared" si="163"/>
        <v>NEIN</v>
      </c>
      <c r="M138" s="577" t="str">
        <f t="shared" si="164"/>
        <v>NEIN</v>
      </c>
      <c r="N138" s="578" t="str">
        <f t="shared" si="165"/>
        <v>n</v>
      </c>
      <c r="O138" s="179"/>
      <c r="P138" s="179"/>
      <c r="Q138" s="207"/>
      <c r="R138" s="207"/>
      <c r="S138" s="207"/>
      <c r="T138" s="207">
        <v>8</v>
      </c>
      <c r="U138" s="207"/>
      <c r="V138" s="207">
        <v>8</v>
      </c>
      <c r="W138" s="154"/>
      <c r="X138" s="154"/>
      <c r="Y138" s="154"/>
    </row>
    <row r="139" spans="1:82 16362:16384" s="164" customFormat="1" ht="12.75" customHeight="1" x14ac:dyDescent="0.2">
      <c r="A139" s="526">
        <v>94</v>
      </c>
      <c r="B139" s="570" t="s">
        <v>183</v>
      </c>
      <c r="C139" s="99" t="str">
        <f>IF($N$126="n",CONCATENATE("Sieger ",$B$126),$K$126)</f>
        <v>Sieger 16.10</v>
      </c>
      <c r="D139" s="84"/>
      <c r="E139" s="84"/>
      <c r="F139" s="100" t="str">
        <f>IF($N$125="n",CONCATENATE("Sieger ",$B$125),$K$125)</f>
        <v>Sieger 16.09</v>
      </c>
      <c r="G139" s="528" t="s">
        <v>82</v>
      </c>
      <c r="H139" s="85">
        <v>46210</v>
      </c>
      <c r="I139" s="529">
        <v>8.3333333333333301E-2</v>
      </c>
      <c r="J139" s="530">
        <f t="shared" si="161"/>
        <v>3</v>
      </c>
      <c r="K139" s="528" t="str">
        <f t="shared" si="162"/>
        <v>NEIN</v>
      </c>
      <c r="L139" s="531" t="str">
        <f t="shared" si="163"/>
        <v>NEIN</v>
      </c>
      <c r="M139" s="532" t="str">
        <f t="shared" si="164"/>
        <v>NEIN</v>
      </c>
      <c r="N139" s="533" t="str">
        <f t="shared" si="165"/>
        <v>n</v>
      </c>
      <c r="O139" s="179"/>
      <c r="P139" s="179"/>
      <c r="Q139" s="207"/>
      <c r="R139" s="207"/>
      <c r="S139" s="207"/>
      <c r="T139" s="207">
        <v>8</v>
      </c>
      <c r="U139" s="207"/>
      <c r="V139" s="207">
        <v>8</v>
      </c>
      <c r="W139" s="154"/>
      <c r="X139" s="154"/>
      <c r="Y139" s="154"/>
      <c r="Z139" s="159"/>
      <c r="AA139" s="154"/>
      <c r="AB139" s="154"/>
      <c r="AC139" s="154"/>
      <c r="AD139" s="154"/>
      <c r="AE139" s="154"/>
      <c r="AF139" s="154"/>
      <c r="AG139" s="154"/>
      <c r="AH139" s="154"/>
      <c r="AI139" s="154"/>
      <c r="AJ139" s="154"/>
      <c r="AK139" s="154"/>
      <c r="AL139" s="154"/>
      <c r="AM139" s="154"/>
      <c r="AO139" s="154"/>
      <c r="AP139" s="154"/>
      <c r="AQ139" s="154"/>
      <c r="AR139" s="154"/>
      <c r="AS139" s="154"/>
      <c r="AT139" s="154"/>
      <c r="AU139" s="154"/>
      <c r="AW139" s="154"/>
      <c r="AX139" s="579"/>
      <c r="AY139" s="154"/>
      <c r="AZ139" s="154"/>
      <c r="BA139" s="154"/>
      <c r="BB139" s="154"/>
      <c r="BH139" s="154"/>
      <c r="BJ139" s="154"/>
      <c r="BK139" s="154"/>
      <c r="BL139" s="154"/>
      <c r="XEH139"/>
      <c r="XEI139"/>
      <c r="XEJ139"/>
      <c r="XEK139"/>
      <c r="XEL139"/>
      <c r="XEM139"/>
      <c r="XEN139"/>
      <c r="XEO139"/>
      <c r="XEP139"/>
      <c r="XEQ139"/>
      <c r="XER139"/>
      <c r="XES139"/>
      <c r="XET139"/>
      <c r="XEU139"/>
      <c r="XEV139"/>
      <c r="XEW139"/>
      <c r="XEX139"/>
      <c r="XEY139"/>
      <c r="XEZ139"/>
      <c r="XFA139"/>
      <c r="XFB139"/>
      <c r="XFC139"/>
      <c r="XFD139"/>
    </row>
    <row r="140" spans="1:82 16362:16384" ht="12.75" customHeight="1" x14ac:dyDescent="0.2">
      <c r="A140" s="571">
        <v>95</v>
      </c>
      <c r="B140" s="572" t="s">
        <v>184</v>
      </c>
      <c r="C140" s="5" t="str">
        <f>IF($N$131="n",CONCATENATE("Sieger ",$B$131),$K$131)</f>
        <v>Sieger 16.15</v>
      </c>
      <c r="D140" s="101"/>
      <c r="E140" s="101"/>
      <c r="F140" s="6" t="str">
        <f>IF($N$130="n",CONCATENATE("Sieger ",$B$130),$K$130)</f>
        <v>Sieger 16.14</v>
      </c>
      <c r="G140" s="573" t="s">
        <v>65</v>
      </c>
      <c r="H140" s="102">
        <v>46210</v>
      </c>
      <c r="I140" s="574">
        <v>0.75</v>
      </c>
      <c r="J140" s="575">
        <f t="shared" si="161"/>
        <v>3</v>
      </c>
      <c r="K140" s="573" t="str">
        <f t="shared" si="162"/>
        <v>NEIN</v>
      </c>
      <c r="L140" s="576" t="str">
        <f t="shared" si="163"/>
        <v>NEIN</v>
      </c>
      <c r="M140" s="577" t="str">
        <f t="shared" si="164"/>
        <v>NEIN</v>
      </c>
      <c r="N140" s="578" t="str">
        <f t="shared" si="165"/>
        <v>n</v>
      </c>
      <c r="O140" s="179"/>
      <c r="P140" s="179"/>
      <c r="Q140" s="207"/>
      <c r="R140" s="207"/>
      <c r="S140" s="207"/>
      <c r="T140" s="207">
        <v>8</v>
      </c>
      <c r="U140" s="207"/>
      <c r="V140" s="207">
        <v>8</v>
      </c>
      <c r="W140" s="154"/>
      <c r="X140" s="154"/>
      <c r="Y140" s="154"/>
    </row>
    <row r="141" spans="1:82 16362:16384" ht="13.5" customHeight="1" x14ac:dyDescent="0.2">
      <c r="A141" s="551">
        <v>96</v>
      </c>
      <c r="B141" s="580" t="s">
        <v>185</v>
      </c>
      <c r="C141" s="7" t="str">
        <f>IF($N$129="n",CONCATENATE("Sieger ",$B$129),$K$129)</f>
        <v>Sieger 16.13</v>
      </c>
      <c r="D141" s="92"/>
      <c r="E141" s="92"/>
      <c r="F141" s="8" t="str">
        <f>IF($N$132="n",CONCATENATE("Sieger ",$B$132),$K$132)</f>
        <v>Sieger 16.16</v>
      </c>
      <c r="G141" s="553" t="s">
        <v>81</v>
      </c>
      <c r="H141" s="94">
        <v>46210</v>
      </c>
      <c r="I141" s="554">
        <v>0.91666666666666696</v>
      </c>
      <c r="J141" s="555">
        <f t="shared" si="161"/>
        <v>3</v>
      </c>
      <c r="K141" s="553" t="str">
        <f t="shared" si="162"/>
        <v>NEIN</v>
      </c>
      <c r="L141" s="556" t="str">
        <f t="shared" si="163"/>
        <v>NEIN</v>
      </c>
      <c r="M141" s="557" t="str">
        <f t="shared" si="164"/>
        <v>NEIN</v>
      </c>
      <c r="N141" s="558" t="str">
        <f t="shared" si="165"/>
        <v>n</v>
      </c>
      <c r="O141" s="179"/>
      <c r="P141" s="179"/>
      <c r="Q141" s="207"/>
      <c r="R141" s="207"/>
      <c r="S141" s="207"/>
      <c r="T141" s="207">
        <v>8</v>
      </c>
      <c r="U141" s="207"/>
      <c r="V141" s="207">
        <v>8</v>
      </c>
      <c r="W141" s="154"/>
      <c r="X141" s="154"/>
      <c r="Y141" s="154"/>
    </row>
    <row r="142" spans="1:82 16362:16384" ht="13.5" customHeight="1" x14ac:dyDescent="0.2">
      <c r="A142" s="390"/>
      <c r="B142" s="559"/>
      <c r="C142" s="34"/>
      <c r="D142" s="36"/>
      <c r="E142" s="36"/>
      <c r="F142" s="35"/>
      <c r="G142" s="156"/>
      <c r="H142" s="25"/>
      <c r="I142" s="236"/>
      <c r="J142" s="392"/>
      <c r="K142" s="156"/>
      <c r="L142" s="239"/>
      <c r="M142" s="156"/>
      <c r="N142" s="168"/>
      <c r="O142" s="164"/>
      <c r="P142" s="164"/>
      <c r="Q142" s="207"/>
      <c r="R142" s="207"/>
      <c r="S142" s="207"/>
      <c r="T142" s="207"/>
      <c r="U142" s="207"/>
      <c r="V142" s="207"/>
      <c r="W142" s="154"/>
      <c r="X142" s="154"/>
      <c r="Y142" s="154"/>
      <c r="Z142" s="164"/>
      <c r="AN142"/>
      <c r="AV142"/>
      <c r="BC142"/>
      <c r="BD142"/>
      <c r="BE142"/>
      <c r="BF142"/>
      <c r="BG142"/>
      <c r="BI142"/>
      <c r="BM142"/>
      <c r="BN142"/>
      <c r="BO142"/>
      <c r="BX142"/>
      <c r="BY142"/>
      <c r="BZ142"/>
      <c r="CB142"/>
      <c r="XEH142" s="164"/>
      <c r="XEI142" s="164"/>
      <c r="XEJ142" s="164"/>
      <c r="XEK142" s="164"/>
      <c r="XEL142" s="164"/>
      <c r="XEM142" s="164"/>
      <c r="XEN142" s="164"/>
      <c r="XEO142" s="164"/>
      <c r="XEP142" s="164"/>
      <c r="XEQ142" s="164"/>
      <c r="XER142" s="164"/>
      <c r="XES142" s="164"/>
      <c r="XET142" s="164"/>
      <c r="XEU142" s="164"/>
      <c r="XEV142" s="164"/>
      <c r="XEW142" s="164"/>
      <c r="XEX142" s="164"/>
      <c r="XEY142" s="164"/>
      <c r="XEZ142" s="164"/>
      <c r="XFA142" s="164"/>
      <c r="XFB142" s="164"/>
      <c r="XFC142" s="164"/>
      <c r="XFD142" s="164"/>
    </row>
    <row r="143" spans="1:82 16362:16384" ht="12.75" customHeight="1" x14ac:dyDescent="0.2">
      <c r="A143" s="581">
        <v>97</v>
      </c>
      <c r="B143" s="582" t="s">
        <v>186</v>
      </c>
      <c r="C143" s="103" t="str">
        <f>IF($N$135="n",CONCATENATE("Sieger ",$B$135),$K$135)</f>
        <v>Sieger 8.02</v>
      </c>
      <c r="D143" s="104"/>
      <c r="E143" s="104"/>
      <c r="F143" s="105" t="str">
        <f>IF($N$134="n",CONCATENATE("Sieger ",$B$134),$K$134)</f>
        <v>Sieger 8.01</v>
      </c>
      <c r="G143" s="583" t="s">
        <v>87</v>
      </c>
      <c r="H143" s="106">
        <v>46212</v>
      </c>
      <c r="I143" s="584">
        <v>0.91666666666666696</v>
      </c>
      <c r="J143" s="585">
        <f>WEEKDAY(H143)</f>
        <v>5</v>
      </c>
      <c r="K143" s="583" t="str">
        <f>IF(N143="n","NEIN",IF(D143&gt;E143,C143,IF(E143&gt;D143,F143,"REMIS")))</f>
        <v>NEIN</v>
      </c>
      <c r="L143" s="586" t="str">
        <f>IF(N143="n","NEIN",D143-E143)</f>
        <v>NEIN</v>
      </c>
      <c r="M143" s="587" t="str">
        <f>IF(N143="n","NEIN",TEXT(D143,"TT")&amp;TEXT(E143,"TT"))</f>
        <v>NEIN</v>
      </c>
      <c r="N143" s="588" t="str">
        <f>IF(ISBLANK(D143),"n","j")</f>
        <v>n</v>
      </c>
      <c r="O143" s="164"/>
      <c r="P143" s="164"/>
      <c r="Q143" s="207"/>
      <c r="R143" s="207"/>
      <c r="S143" s="207"/>
      <c r="T143" s="207">
        <v>10</v>
      </c>
      <c r="U143" s="207"/>
      <c r="V143" s="207">
        <v>10</v>
      </c>
      <c r="W143"/>
    </row>
    <row r="144" spans="1:82 16362:16384" s="164" customFormat="1" ht="12.75" customHeight="1" x14ac:dyDescent="0.2">
      <c r="A144" s="233">
        <v>98</v>
      </c>
      <c r="B144" s="559" t="s">
        <v>187</v>
      </c>
      <c r="C144" s="107" t="str">
        <f>IF($N$138="n",CONCATENATE("Sieger ",$B$138),$K$138)</f>
        <v>Sieger 8.05</v>
      </c>
      <c r="D144" s="14"/>
      <c r="E144" s="14"/>
      <c r="F144" s="108" t="str">
        <f>IF($N$139="n",CONCATENATE("Sieger ",$B$139),$K$139)</f>
        <v>Sieger 8.06</v>
      </c>
      <c r="G144" s="238" t="s">
        <v>80</v>
      </c>
      <c r="H144" s="16">
        <v>46213</v>
      </c>
      <c r="I144" s="236">
        <v>0.875</v>
      </c>
      <c r="J144" s="237">
        <f>WEEKDAY(H144)</f>
        <v>6</v>
      </c>
      <c r="K144" s="238" t="str">
        <f>IF(N144="n","NEIN",IF(D144&gt;E144,C144,IF(E144&gt;D144,F144,"REMIS")))</f>
        <v>NEIN</v>
      </c>
      <c r="L144" s="239" t="str">
        <f>IF(N144="n","NEIN",D144-E144)</f>
        <v>NEIN</v>
      </c>
      <c r="M144" s="156" t="str">
        <f>IF(N144="n","NEIN",TEXT(D144,"TT")&amp;TEXT(E144,"TT"))</f>
        <v>NEIN</v>
      </c>
      <c r="N144" s="240" t="str">
        <f>IF(ISBLANK(D144),"n","j")</f>
        <v>n</v>
      </c>
      <c r="Q144" s="207"/>
      <c r="R144" s="207"/>
      <c r="S144" s="207"/>
      <c r="T144" s="207">
        <v>10</v>
      </c>
      <c r="U144" s="207"/>
      <c r="V144" s="207">
        <v>10</v>
      </c>
      <c r="W144"/>
      <c r="X144" s="159"/>
      <c r="Y144" s="159"/>
      <c r="Z144" s="159"/>
      <c r="AA144" s="154"/>
      <c r="AB144" s="154"/>
      <c r="AC144" s="154"/>
      <c r="AD144" s="154"/>
      <c r="AE144" s="154"/>
      <c r="AF144" s="154"/>
      <c r="AG144" s="154"/>
      <c r="AH144" s="154"/>
      <c r="AI144" s="154"/>
      <c r="AJ144" s="154"/>
      <c r="AK144" s="154"/>
      <c r="AL144" s="154"/>
      <c r="AM144" s="154"/>
      <c r="AO144" s="154"/>
      <c r="AP144" s="154"/>
      <c r="AQ144" s="154"/>
      <c r="AR144" s="154"/>
      <c r="AS144" s="154"/>
      <c r="AT144" s="154"/>
      <c r="AU144" s="154"/>
      <c r="AW144" s="154"/>
      <c r="AX144" s="579"/>
      <c r="AY144" s="154"/>
      <c r="AZ144" s="154"/>
      <c r="BA144" s="154"/>
      <c r="BB144" s="154"/>
      <c r="BH144" s="154"/>
      <c r="BJ144" s="154"/>
      <c r="BK144" s="154"/>
      <c r="BL144" s="154"/>
      <c r="XEH144"/>
      <c r="XEI144"/>
      <c r="XEJ144"/>
      <c r="XEK144"/>
      <c r="XEL144"/>
      <c r="XEM144"/>
      <c r="XEN144"/>
      <c r="XEO144"/>
      <c r="XEP144"/>
      <c r="XEQ144"/>
      <c r="XER144"/>
      <c r="XES144"/>
      <c r="XET144"/>
      <c r="XEU144"/>
      <c r="XEV144"/>
      <c r="XEW144"/>
      <c r="XEX144"/>
      <c r="XEY144"/>
      <c r="XEZ144"/>
      <c r="XFA144"/>
      <c r="XFB144"/>
      <c r="XFC144"/>
      <c r="XFD144"/>
    </row>
    <row r="145" spans="1:80 16362:16384" ht="12.75" customHeight="1" x14ac:dyDescent="0.2">
      <c r="A145" s="589">
        <v>99</v>
      </c>
      <c r="B145" s="590" t="s">
        <v>188</v>
      </c>
      <c r="C145" s="109" t="str">
        <f>IF($N$136="n",CONCATENATE("Sieger ",$B$136),$K$136)</f>
        <v>Sieger 8.03</v>
      </c>
      <c r="D145" s="110"/>
      <c r="E145" s="110"/>
      <c r="F145" s="111" t="str">
        <f>IF($N$137="n",CONCATENATE("Sieger ",$B$137),$K$137)</f>
        <v>Sieger 8.04</v>
      </c>
      <c r="G145" s="591" t="s">
        <v>94</v>
      </c>
      <c r="H145" s="112">
        <v>46214</v>
      </c>
      <c r="I145" s="592">
        <v>0.95833333333333304</v>
      </c>
      <c r="J145" s="593">
        <f>WEEKDAY(H145)</f>
        <v>7</v>
      </c>
      <c r="K145" s="591" t="str">
        <f>IF(N145="n","NEIN",IF(D145&gt;E145,C145,IF(E145&gt;D145,F145,"REMIS")))</f>
        <v>NEIN</v>
      </c>
      <c r="L145" s="594" t="str">
        <f>IF(N145="n","NEIN",D145-E145)</f>
        <v>NEIN</v>
      </c>
      <c r="M145" s="595" t="str">
        <f>IF(N145="n","NEIN",TEXT(D145,"TT")&amp;TEXT(E145,"TT"))</f>
        <v>NEIN</v>
      </c>
      <c r="N145" s="596" t="str">
        <f>IF(ISBLANK(D145),"n","j")</f>
        <v>n</v>
      </c>
      <c r="O145" s="164"/>
      <c r="P145" s="164"/>
      <c r="Q145" s="207"/>
      <c r="R145" s="207"/>
      <c r="S145" s="207"/>
      <c r="T145" s="207">
        <v>10</v>
      </c>
      <c r="U145" s="207"/>
      <c r="V145" s="207">
        <v>10</v>
      </c>
      <c r="W145"/>
    </row>
    <row r="146" spans="1:80 16362:16384" ht="13.5" customHeight="1" x14ac:dyDescent="0.2">
      <c r="A146" s="265">
        <v>100</v>
      </c>
      <c r="B146" s="597" t="s">
        <v>189</v>
      </c>
      <c r="C146" s="113" t="str">
        <f>IF($N$140="n",CONCATENATE("Sieger ",$B$140),$K$140)</f>
        <v>Sieger 8.07</v>
      </c>
      <c r="D146" s="22"/>
      <c r="E146" s="22"/>
      <c r="F146" s="114" t="str">
        <f>IF($N$141="n",CONCATENATE("Sieger ",$B$141),$K$141)</f>
        <v>Sieger 8.08</v>
      </c>
      <c r="G146" s="270" t="s">
        <v>110</v>
      </c>
      <c r="H146" s="24">
        <v>46215</v>
      </c>
      <c r="I146" s="268">
        <v>0.125</v>
      </c>
      <c r="J146" s="269">
        <f>WEEKDAY(H146)</f>
        <v>1</v>
      </c>
      <c r="K146" s="270" t="str">
        <f>IF(N146="n","NEIN",IF(D146&gt;E146,C146,IF(E146&gt;D146,F146,"REMIS")))</f>
        <v>NEIN</v>
      </c>
      <c r="L146" s="271" t="str">
        <f>IF(N146="n","NEIN",D146-E146)</f>
        <v>NEIN</v>
      </c>
      <c r="M146" s="267" t="str">
        <f>IF(N146="n","NEIN",TEXT(D146,"TT")&amp;TEXT(E146,"TT"))</f>
        <v>NEIN</v>
      </c>
      <c r="N146" s="272" t="str">
        <f>IF(ISBLANK(D146),"n","j")</f>
        <v>n</v>
      </c>
      <c r="O146" s="164"/>
      <c r="P146" s="164"/>
      <c r="Q146" s="207"/>
      <c r="R146" s="207"/>
      <c r="S146" s="207"/>
      <c r="T146" s="207">
        <v>10</v>
      </c>
      <c r="U146" s="207"/>
      <c r="V146" s="207">
        <v>10</v>
      </c>
      <c r="W146"/>
    </row>
    <row r="147" spans="1:80 16362:16384" s="164" customFormat="1" ht="13.5" customHeight="1" x14ac:dyDescent="0.2">
      <c r="A147" s="390"/>
      <c r="B147" s="559"/>
      <c r="C147" s="34"/>
      <c r="D147" s="36"/>
      <c r="E147" s="36"/>
      <c r="F147" s="35"/>
      <c r="G147" s="156"/>
      <c r="H147" s="25"/>
      <c r="I147" s="236"/>
      <c r="J147" s="392"/>
      <c r="K147" s="156"/>
      <c r="L147" s="239"/>
      <c r="M147" s="156"/>
      <c r="N147" s="168"/>
      <c r="Q147" s="207"/>
      <c r="R147" s="207"/>
      <c r="S147" s="207"/>
      <c r="T147" s="207"/>
      <c r="U147" s="207"/>
      <c r="V147" s="207"/>
      <c r="W147" s="154"/>
      <c r="X147" s="154"/>
      <c r="Y147" s="154"/>
      <c r="AA147" s="154"/>
      <c r="AB147" s="154"/>
      <c r="AC147" s="154"/>
      <c r="AD147" s="154"/>
      <c r="AE147" s="154"/>
      <c r="AF147" s="154"/>
      <c r="AG147" s="154"/>
      <c r="AH147" s="154"/>
      <c r="AI147" s="154"/>
      <c r="AJ147" s="154"/>
      <c r="AK147" s="154"/>
      <c r="AL147" s="154"/>
      <c r="AM147" s="154"/>
      <c r="AO147" s="154"/>
      <c r="AP147" s="154"/>
      <c r="AQ147" s="154"/>
      <c r="AR147" s="154"/>
      <c r="AS147" s="154"/>
      <c r="AT147" s="154"/>
      <c r="AU147" s="154"/>
      <c r="AW147" s="154"/>
      <c r="AX147" s="579"/>
      <c r="AY147" s="154"/>
      <c r="AZ147" s="154"/>
      <c r="BA147" s="154"/>
      <c r="BB147" s="154"/>
      <c r="BH147" s="154"/>
      <c r="BJ147" s="154"/>
      <c r="BK147" s="154"/>
      <c r="BL147" s="154"/>
    </row>
    <row r="148" spans="1:80 16362:16384" s="164" customFormat="1" ht="12.75" customHeight="1" x14ac:dyDescent="0.2">
      <c r="A148" s="598">
        <v>101</v>
      </c>
      <c r="B148" s="599" t="s">
        <v>190</v>
      </c>
      <c r="C148" s="115" t="str">
        <f>IF($N$143="n",CONCATENATE("Sieger ",$B$143),$K$143)</f>
        <v>Sieger 4.01</v>
      </c>
      <c r="D148" s="116"/>
      <c r="E148" s="116"/>
      <c r="F148" s="117" t="str">
        <f>IF($N$144="n",CONCATENATE("Sieger ",$B$144),$K$144)</f>
        <v>Sieger 4.02</v>
      </c>
      <c r="G148" s="600" t="s">
        <v>114</v>
      </c>
      <c r="H148" s="118">
        <v>46217</v>
      </c>
      <c r="I148" s="601">
        <v>0.875</v>
      </c>
      <c r="J148" s="602">
        <f>WEEKDAY(H148)</f>
        <v>3</v>
      </c>
      <c r="K148" s="600" t="str">
        <f>IF(N148="n","NEIN",IF(D148&gt;E148,C148,IF(E148&gt;D148,F148,"REMIS")))</f>
        <v>NEIN</v>
      </c>
      <c r="L148" s="603" t="str">
        <f>IF(N148="n","NEIN",D148-E148)</f>
        <v>NEIN</v>
      </c>
      <c r="M148" s="604" t="str">
        <f>IF(N148="n","NEIN",TEXT(D148,"TT")&amp;TEXT(E148,"TT"))</f>
        <v>NEIN</v>
      </c>
      <c r="N148" s="605" t="str">
        <f>IF(ISBLANK(D148),"n","j")</f>
        <v>n</v>
      </c>
      <c r="Q148" s="207"/>
      <c r="R148" s="207"/>
      <c r="S148" s="207"/>
      <c r="T148" s="207">
        <v>12</v>
      </c>
      <c r="U148" s="207"/>
      <c r="V148" s="207">
        <v>12</v>
      </c>
      <c r="W148"/>
      <c r="X148" s="159"/>
      <c r="Y148" s="159"/>
      <c r="Z148" s="159"/>
      <c r="AA148" s="154"/>
      <c r="AB148" s="154"/>
      <c r="AC148" s="154"/>
      <c r="AD148" s="154"/>
      <c r="AE148" s="154"/>
      <c r="AF148" s="154"/>
      <c r="AG148" s="154"/>
      <c r="AH148" s="154"/>
      <c r="AI148" s="154"/>
      <c r="AJ148" s="154"/>
      <c r="AK148" s="154"/>
      <c r="AL148" s="154"/>
      <c r="AM148" s="154"/>
      <c r="AO148" s="154"/>
      <c r="AP148" s="154"/>
      <c r="AQ148" s="154"/>
      <c r="AR148" s="154"/>
      <c r="AS148" s="154"/>
      <c r="AT148" s="154"/>
      <c r="AU148" s="154"/>
      <c r="AW148" s="154"/>
      <c r="AX148" s="579"/>
      <c r="AY148" s="154"/>
      <c r="AZ148" s="154"/>
      <c r="BA148" s="154"/>
      <c r="BB148" s="154"/>
      <c r="BH148" s="154"/>
      <c r="BJ148" s="154"/>
      <c r="BK148" s="154"/>
      <c r="BL148" s="154"/>
      <c r="XEH148"/>
      <c r="XEI148"/>
      <c r="XEJ148"/>
      <c r="XEK148"/>
      <c r="XEL148"/>
      <c r="XEM148"/>
      <c r="XEN148"/>
      <c r="XEO148"/>
      <c r="XEP148"/>
      <c r="XEQ148"/>
      <c r="XER148"/>
      <c r="XES148"/>
      <c r="XET148"/>
      <c r="XEU148"/>
      <c r="XEV148"/>
      <c r="XEW148"/>
      <c r="XEX148"/>
      <c r="XEY148"/>
      <c r="XEZ148"/>
      <c r="XFA148"/>
      <c r="XFB148"/>
      <c r="XFC148"/>
      <c r="XFD148"/>
    </row>
    <row r="149" spans="1:80 16362:16384" s="164" customFormat="1" ht="13.5" customHeight="1" x14ac:dyDescent="0.2">
      <c r="A149" s="265">
        <v>102</v>
      </c>
      <c r="B149" s="597" t="s">
        <v>191</v>
      </c>
      <c r="C149" s="113" t="str">
        <f>IF($N$145="n",CONCATENATE("Sieger ",$B$145),$K$145)</f>
        <v>Sieger 4.03</v>
      </c>
      <c r="D149" s="22"/>
      <c r="E149" s="22"/>
      <c r="F149" s="114" t="str">
        <f>IF($N$146="n",CONCATENATE("Sieger ",$B$146),$K$146)</f>
        <v>Sieger 4.04</v>
      </c>
      <c r="G149" s="270" t="s">
        <v>65</v>
      </c>
      <c r="H149" s="24">
        <v>46218</v>
      </c>
      <c r="I149" s="268">
        <v>0.875</v>
      </c>
      <c r="J149" s="269">
        <f>WEEKDAY(H149)</f>
        <v>4</v>
      </c>
      <c r="K149" s="270" t="str">
        <f>IF(N149="n","NEIN",IF(D149&gt;E149,C149,IF(E149&gt;D149,F149,"REMIS")))</f>
        <v>NEIN</v>
      </c>
      <c r="L149" s="271" t="str">
        <f>IF(N149="n","NEIN",D149-E149)</f>
        <v>NEIN</v>
      </c>
      <c r="M149" s="267" t="str">
        <f>IF(N149="n","NEIN",TEXT(D149,"TT")&amp;TEXT(E149,"TT"))</f>
        <v>NEIN</v>
      </c>
      <c r="N149" s="272" t="str">
        <f>IF(ISBLANK(D149),"n","j")</f>
        <v>n</v>
      </c>
      <c r="Q149" s="207"/>
      <c r="R149" s="207"/>
      <c r="S149" s="207"/>
      <c r="T149" s="207">
        <v>12</v>
      </c>
      <c r="U149" s="207"/>
      <c r="V149" s="207">
        <v>12</v>
      </c>
      <c r="W149"/>
      <c r="X149" s="159"/>
      <c r="Y149" s="159"/>
      <c r="Z149" s="159"/>
      <c r="AA149" s="154"/>
      <c r="AB149" s="154"/>
      <c r="AC149" s="154"/>
      <c r="AD149" s="154"/>
      <c r="AE149" s="154"/>
      <c r="AF149" s="154"/>
      <c r="AG149" s="154"/>
      <c r="AH149" s="154"/>
      <c r="AI149" s="154"/>
      <c r="AJ149" s="154"/>
      <c r="AK149" s="154"/>
      <c r="AL149" s="154"/>
      <c r="AM149" s="154"/>
      <c r="AO149" s="154"/>
      <c r="AP149" s="154"/>
      <c r="AQ149" s="154"/>
      <c r="AR149" s="154"/>
      <c r="AS149" s="154"/>
      <c r="AT149" s="154"/>
      <c r="AU149" s="154"/>
      <c r="AW149" s="154"/>
      <c r="AX149" s="579"/>
      <c r="AY149" s="154"/>
      <c r="AZ149" s="154"/>
      <c r="BA149" s="154"/>
      <c r="BB149" s="154"/>
      <c r="BH149" s="154"/>
      <c r="BJ149" s="154"/>
      <c r="BK149" s="154"/>
      <c r="BL149" s="154"/>
      <c r="XEH149"/>
      <c r="XEI149"/>
      <c r="XEJ149"/>
      <c r="XEK149"/>
      <c r="XEL149"/>
      <c r="XEM149"/>
      <c r="XEN149"/>
      <c r="XEO149"/>
      <c r="XEP149"/>
      <c r="XEQ149"/>
      <c r="XER149"/>
      <c r="XES149"/>
      <c r="XET149"/>
      <c r="XEU149"/>
      <c r="XEV149"/>
      <c r="XEW149"/>
      <c r="XEX149"/>
      <c r="XEY149"/>
      <c r="XEZ149"/>
      <c r="XFA149"/>
      <c r="XFB149"/>
      <c r="XFC149"/>
      <c r="XFD149"/>
    </row>
    <row r="150" spans="1:80 16362:16384" s="164" customFormat="1" ht="13.5" customHeight="1" x14ac:dyDescent="0.2">
      <c r="A150" s="390"/>
      <c r="B150" s="559"/>
      <c r="C150" s="34"/>
      <c r="D150" s="36"/>
      <c r="E150" s="36"/>
      <c r="F150" s="35"/>
      <c r="G150" s="156"/>
      <c r="H150" s="25"/>
      <c r="I150" s="236"/>
      <c r="J150" s="392"/>
      <c r="K150" s="156"/>
      <c r="L150" s="239"/>
      <c r="M150" s="156"/>
      <c r="N150" s="168"/>
      <c r="Q150" s="207"/>
      <c r="R150" s="207"/>
      <c r="S150" s="207"/>
      <c r="T150" s="207"/>
      <c r="U150" s="207"/>
      <c r="V150" s="207"/>
      <c r="W150" s="154"/>
      <c r="X150" s="154"/>
      <c r="Y150" s="154"/>
      <c r="AA150" s="154"/>
      <c r="AB150" s="154"/>
      <c r="AC150" s="154"/>
      <c r="AD150" s="154"/>
      <c r="AE150" s="154"/>
      <c r="AF150" s="154"/>
      <c r="AG150" s="154"/>
      <c r="AH150" s="154"/>
      <c r="AI150" s="154"/>
      <c r="AJ150" s="154"/>
      <c r="AK150" s="154"/>
      <c r="AL150" s="154"/>
      <c r="AM150" s="154"/>
      <c r="AO150" s="154"/>
      <c r="AP150" s="154"/>
      <c r="AQ150" s="154"/>
      <c r="AR150" s="154"/>
      <c r="AS150" s="154"/>
      <c r="AT150" s="154"/>
      <c r="AU150" s="154"/>
      <c r="AW150" s="154"/>
      <c r="AX150" s="579"/>
      <c r="AY150" s="154"/>
      <c r="AZ150" s="154"/>
      <c r="BA150" s="154"/>
      <c r="BB150" s="154"/>
      <c r="BH150" s="154"/>
      <c r="BJ150" s="154"/>
      <c r="BK150" s="154"/>
      <c r="BL150" s="154"/>
    </row>
    <row r="151" spans="1:80 16362:16384" s="164" customFormat="1" ht="13.5" customHeight="1" x14ac:dyDescent="0.2">
      <c r="A151" s="606">
        <v>103</v>
      </c>
      <c r="B151" s="607" t="s">
        <v>192</v>
      </c>
      <c r="C151" s="119" t="str">
        <f>IF($N$148="n",CONCATENATE("Sieger ",$B$148),$K$148)</f>
        <v>Sieger 2.01</v>
      </c>
      <c r="D151" s="120"/>
      <c r="E151" s="120"/>
      <c r="F151" s="121" t="str">
        <f>IF($N$149="n",CONCATENATE("Sieger ",$B$149),$K$149)</f>
        <v>Sieger 2.02</v>
      </c>
      <c r="G151" s="608" t="s">
        <v>91</v>
      </c>
      <c r="H151" s="609">
        <v>46222</v>
      </c>
      <c r="I151" s="610">
        <v>0.875</v>
      </c>
      <c r="J151" s="611">
        <f>WEEKDAY(H151)</f>
        <v>1</v>
      </c>
      <c r="K151" s="608" t="str">
        <f>IF(N151="n","NEIN",IF(D151&gt;E151,C151,IF(E151&gt;D151,F151,"REMIS")))</f>
        <v>NEIN</v>
      </c>
      <c r="L151" s="612" t="str">
        <f>IF(N151="n","NEIN",D151-E151)</f>
        <v>NEIN</v>
      </c>
      <c r="M151" s="613" t="str">
        <f>IF(N151="n","NEIN",TEXT(D151,"TT")&amp;TEXT(E151,"TT"))</f>
        <v>NEIN</v>
      </c>
      <c r="N151" s="614" t="str">
        <f>IF(ISBLANK(D151),"n","j")</f>
        <v>n</v>
      </c>
      <c r="Q151" s="207"/>
      <c r="R151" s="207"/>
      <c r="S151" s="207"/>
      <c r="T151" s="207">
        <v>15</v>
      </c>
      <c r="U151" s="207"/>
      <c r="V151" s="207">
        <v>15</v>
      </c>
      <c r="W151" s="154"/>
      <c r="X151" s="154"/>
      <c r="Y151" s="154"/>
      <c r="AA151" s="154"/>
      <c r="AB151" s="154"/>
      <c r="AC151" s="154"/>
      <c r="AD151" s="154"/>
      <c r="AE151" s="154"/>
      <c r="AF151" s="154"/>
      <c r="AG151" s="154"/>
      <c r="AH151" s="154"/>
      <c r="AI151" s="154"/>
      <c r="AJ151" s="154"/>
      <c r="AK151" s="154"/>
      <c r="AL151" s="154"/>
      <c r="AM151" s="154"/>
      <c r="AO151" s="154"/>
      <c r="AP151" s="154"/>
      <c r="AQ151" s="154"/>
      <c r="AR151" s="154"/>
      <c r="AS151" s="154"/>
      <c r="AT151" s="154"/>
      <c r="AU151" s="154"/>
      <c r="AW151" s="154"/>
      <c r="AX151" s="579"/>
      <c r="AY151" s="154"/>
      <c r="AZ151" s="154"/>
      <c r="BA151" s="154"/>
      <c r="BB151" s="154"/>
      <c r="BH151" s="154"/>
      <c r="BJ151" s="154"/>
      <c r="BK151" s="154"/>
      <c r="BL151" s="154"/>
    </row>
    <row r="152" spans="1:80 16362:16384" ht="13.5" customHeight="1" x14ac:dyDescent="0.2">
      <c r="A152" s="615" t="s">
        <v>193</v>
      </c>
      <c r="B152" s="616" t="s">
        <v>194</v>
      </c>
      <c r="C152" s="122" t="str">
        <f>IF($N$151="n",CONCATENATE("Sieger ",$B$151),$K$151)</f>
        <v>Sieger FIN</v>
      </c>
      <c r="D152" s="617"/>
      <c r="E152" s="618"/>
      <c r="F152" s="619"/>
      <c r="G152" s="620"/>
      <c r="H152" s="621"/>
      <c r="I152" s="622"/>
      <c r="J152" s="623"/>
      <c r="K152" s="624" t="str">
        <f>IF(N152="n","NEIN",IF(D152&gt;E152,C152,IF(E152&gt;D152,F152,"REMIS")))</f>
        <v>NEIN</v>
      </c>
      <c r="L152" s="625"/>
      <c r="M152" s="624"/>
      <c r="N152" s="626" t="str">
        <f>IF(ISBLANK(D152),"n","j")</f>
        <v>n</v>
      </c>
      <c r="O152" s="164"/>
      <c r="P152" s="164"/>
      <c r="Q152" s="207"/>
      <c r="R152" s="207"/>
      <c r="S152" s="207"/>
      <c r="T152" s="207">
        <v>20</v>
      </c>
      <c r="U152" s="207"/>
      <c r="V152" s="207"/>
      <c r="W152" s="154"/>
      <c r="X152" s="154"/>
      <c r="Y152" s="154"/>
      <c r="Z152" s="164"/>
      <c r="AN152"/>
      <c r="AV152"/>
      <c r="BC152"/>
      <c r="BD152"/>
      <c r="BE152"/>
      <c r="BF152"/>
      <c r="BG152"/>
      <c r="BI152"/>
      <c r="BM152"/>
      <c r="BN152"/>
      <c r="BO152"/>
      <c r="BX152"/>
      <c r="BY152"/>
      <c r="BZ152"/>
      <c r="CB152"/>
      <c r="XEH152" s="164"/>
      <c r="XEI152" s="164"/>
      <c r="XEJ152" s="164"/>
      <c r="XEK152" s="164"/>
      <c r="XEL152" s="164"/>
      <c r="XEM152" s="164"/>
      <c r="XEN152" s="164"/>
      <c r="XEO152" s="164"/>
      <c r="XEP152" s="164"/>
      <c r="XEQ152" s="164"/>
      <c r="XER152" s="164"/>
      <c r="XES152" s="164"/>
      <c r="XET152" s="164"/>
      <c r="XEU152" s="164"/>
      <c r="XEV152" s="164"/>
      <c r="XEW152" s="164"/>
      <c r="XEX152" s="164"/>
      <c r="XEY152" s="164"/>
      <c r="XEZ152" s="164"/>
      <c r="XFA152" s="164"/>
      <c r="XFB152" s="164"/>
      <c r="XFC152" s="164"/>
      <c r="XFD152" s="164"/>
    </row>
    <row r="153" spans="1:80 16362:16384" ht="13.5" customHeight="1" thickBot="1" x14ac:dyDescent="0.25">
      <c r="B153" s="154"/>
      <c r="C153" s="3"/>
      <c r="D153" s="179"/>
      <c r="E153" s="179"/>
      <c r="F153" s="4"/>
      <c r="G153" s="164"/>
      <c r="H153" s="2"/>
      <c r="I153" s="627"/>
      <c r="J153" s="628"/>
      <c r="N153" s="179"/>
      <c r="O153" s="164"/>
      <c r="P153" s="164"/>
      <c r="Q153" s="207"/>
      <c r="R153" s="207"/>
      <c r="S153" s="207"/>
      <c r="T153" s="207"/>
      <c r="U153" s="207"/>
      <c r="V153" s="207"/>
      <c r="W153" s="154"/>
      <c r="X153" s="154"/>
      <c r="Y153" s="154"/>
      <c r="Z153" s="164"/>
      <c r="AN153"/>
      <c r="AV153"/>
      <c r="BC153"/>
      <c r="BD153"/>
      <c r="BE153"/>
      <c r="BF153"/>
      <c r="BG153"/>
      <c r="BI153"/>
      <c r="BM153"/>
      <c r="BN153"/>
      <c r="BO153"/>
      <c r="BX153"/>
      <c r="BY153"/>
      <c r="BZ153"/>
      <c r="CB153"/>
      <c r="XEH153" s="164"/>
      <c r="XEI153" s="164"/>
      <c r="XEJ153" s="164"/>
      <c r="XEK153" s="164"/>
      <c r="XEL153" s="164"/>
      <c r="XEM153" s="164"/>
      <c r="XEN153" s="164"/>
      <c r="XEO153" s="164"/>
      <c r="XEP153" s="164"/>
      <c r="XEQ153" s="164"/>
      <c r="XER153" s="164"/>
      <c r="XES153" s="164"/>
      <c r="XET153" s="164"/>
      <c r="XEU153" s="164"/>
      <c r="XEV153" s="164"/>
      <c r="XEW153" s="164"/>
      <c r="XEX153" s="164"/>
      <c r="XEY153" s="164"/>
      <c r="XEZ153" s="164"/>
      <c r="XFA153" s="164"/>
      <c r="XFB153" s="164"/>
      <c r="XFC153" s="164"/>
      <c r="XFD153" s="164"/>
    </row>
    <row r="154" spans="1:80 16362:16384" ht="12.75" customHeight="1" x14ac:dyDescent="0.2">
      <c r="A154" s="732" t="s">
        <v>195</v>
      </c>
      <c r="B154" s="733"/>
      <c r="C154" s="761" t="s">
        <v>196</v>
      </c>
      <c r="D154" s="762"/>
      <c r="E154" s="762"/>
      <c r="F154" s="762"/>
      <c r="G154" s="763"/>
      <c r="H154" s="758" t="s">
        <v>197</v>
      </c>
      <c r="I154" s="759"/>
      <c r="J154" s="760"/>
      <c r="K154" s="700"/>
      <c r="L154" s="701"/>
      <c r="M154" s="702"/>
      <c r="N154" s="703"/>
      <c r="O154" s="164"/>
      <c r="P154" s="164"/>
      <c r="Q154" s="153"/>
      <c r="R154" s="153"/>
      <c r="S154" s="153"/>
      <c r="T154" s="153">
        <v>2</v>
      </c>
      <c r="U154" s="207"/>
      <c r="V154" s="239"/>
    </row>
    <row r="155" spans="1:80 16362:16384" ht="13.15" customHeight="1" x14ac:dyDescent="0.2">
      <c r="A155" s="726" t="s">
        <v>198</v>
      </c>
      <c r="B155" s="727"/>
      <c r="C155" s="737" t="s">
        <v>199</v>
      </c>
      <c r="D155" s="738"/>
      <c r="E155" s="738"/>
      <c r="F155" s="738"/>
      <c r="G155" s="739"/>
      <c r="H155" s="746" t="s">
        <v>200</v>
      </c>
      <c r="I155" s="747"/>
      <c r="J155" s="748"/>
      <c r="K155" s="700"/>
      <c r="L155" s="701"/>
      <c r="M155" s="702"/>
      <c r="N155" s="703"/>
      <c r="O155" s="164"/>
      <c r="P155" s="164"/>
      <c r="Q155" s="153"/>
      <c r="R155" s="153"/>
      <c r="S155" s="153"/>
      <c r="T155" s="153">
        <v>1</v>
      </c>
      <c r="U155" s="207"/>
      <c r="V155" s="239"/>
    </row>
    <row r="156" spans="1:80 16362:16384" ht="28.15" customHeight="1" x14ac:dyDescent="0.2">
      <c r="A156" s="728" t="s">
        <v>207</v>
      </c>
      <c r="B156" s="729"/>
      <c r="C156" s="740" t="s">
        <v>202</v>
      </c>
      <c r="D156" s="741"/>
      <c r="E156" s="741"/>
      <c r="F156" s="741"/>
      <c r="G156" s="742"/>
      <c r="H156" s="749" t="s">
        <v>203</v>
      </c>
      <c r="I156" s="750"/>
      <c r="J156" s="751"/>
      <c r="K156" s="700"/>
      <c r="L156" s="701"/>
      <c r="M156" s="702"/>
      <c r="N156" s="703"/>
      <c r="O156" s="164"/>
      <c r="P156" s="164"/>
      <c r="Q156" s="153"/>
      <c r="R156" s="153"/>
      <c r="S156" s="153"/>
      <c r="T156" s="153">
        <v>1</v>
      </c>
      <c r="U156" s="207"/>
      <c r="V156" s="239"/>
    </row>
    <row r="157" spans="1:80 16362:16384" ht="41.45" customHeight="1" x14ac:dyDescent="0.2">
      <c r="A157" s="726" t="s">
        <v>201</v>
      </c>
      <c r="B157" s="727"/>
      <c r="C157" s="737" t="s">
        <v>205</v>
      </c>
      <c r="D157" s="738"/>
      <c r="E157" s="738"/>
      <c r="F157" s="738"/>
      <c r="G157" s="739"/>
      <c r="H157" s="746" t="s">
        <v>206</v>
      </c>
      <c r="I157" s="747"/>
      <c r="J157" s="748"/>
      <c r="K157" s="700"/>
      <c r="L157" s="701"/>
      <c r="M157" s="702"/>
      <c r="N157" s="703"/>
      <c r="O157" s="164"/>
      <c r="P157" s="164"/>
      <c r="Q157" s="153"/>
      <c r="R157" s="153"/>
      <c r="S157" s="153"/>
      <c r="T157" s="153">
        <v>1</v>
      </c>
      <c r="U157" s="207"/>
      <c r="V157" s="239"/>
    </row>
    <row r="158" spans="1:80 16362:16384" ht="43.15" customHeight="1" x14ac:dyDescent="0.2">
      <c r="A158" s="728" t="s">
        <v>210</v>
      </c>
      <c r="B158" s="729"/>
      <c r="C158" s="740" t="s">
        <v>208</v>
      </c>
      <c r="D158" s="741"/>
      <c r="E158" s="741"/>
      <c r="F158" s="741"/>
      <c r="G158" s="742"/>
      <c r="H158" s="749" t="s">
        <v>209</v>
      </c>
      <c r="I158" s="750"/>
      <c r="J158" s="751"/>
      <c r="K158" s="700"/>
      <c r="L158" s="701"/>
      <c r="M158" s="702"/>
      <c r="N158" s="703"/>
      <c r="O158" s="164"/>
      <c r="P158" s="164"/>
      <c r="Q158" s="153"/>
      <c r="R158" s="153"/>
      <c r="S158" s="153"/>
      <c r="T158" s="153">
        <v>1</v>
      </c>
      <c r="U158" s="207"/>
      <c r="V158" s="239"/>
    </row>
    <row r="159" spans="1:80 16362:16384" ht="40.15" customHeight="1" x14ac:dyDescent="0.2">
      <c r="A159" s="726" t="s">
        <v>212</v>
      </c>
      <c r="B159" s="727"/>
      <c r="C159" s="737" t="s">
        <v>211</v>
      </c>
      <c r="D159" s="738"/>
      <c r="E159" s="738"/>
      <c r="F159" s="738"/>
      <c r="G159" s="739"/>
      <c r="H159" s="746" t="s">
        <v>209</v>
      </c>
      <c r="I159" s="747"/>
      <c r="J159" s="748"/>
      <c r="K159" s="700"/>
      <c r="L159" s="701"/>
      <c r="M159" s="702"/>
      <c r="N159" s="703"/>
      <c r="O159" s="164"/>
      <c r="P159" s="164"/>
      <c r="Q159" s="153"/>
      <c r="R159" s="153"/>
      <c r="S159" s="153"/>
      <c r="T159" s="153">
        <v>1</v>
      </c>
      <c r="U159" s="207"/>
      <c r="V159" s="239"/>
    </row>
    <row r="160" spans="1:80 16362:16384" ht="13.15" customHeight="1" x14ac:dyDescent="0.2">
      <c r="A160" s="728" t="s">
        <v>204</v>
      </c>
      <c r="B160" s="729"/>
      <c r="C160" s="740" t="s">
        <v>213</v>
      </c>
      <c r="D160" s="741"/>
      <c r="E160" s="741"/>
      <c r="F160" s="741"/>
      <c r="G160" s="742"/>
      <c r="H160" s="749" t="s">
        <v>214</v>
      </c>
      <c r="I160" s="750"/>
      <c r="J160" s="751"/>
      <c r="K160" s="700"/>
      <c r="L160" s="701"/>
      <c r="M160" s="702"/>
      <c r="N160" s="703"/>
      <c r="O160" s="164"/>
      <c r="P160" s="164"/>
      <c r="Q160" s="153"/>
      <c r="R160" s="153"/>
      <c r="S160" s="153"/>
      <c r="T160" s="153">
        <v>1</v>
      </c>
      <c r="U160" s="154"/>
      <c r="V160" s="164"/>
    </row>
    <row r="161" spans="1:80" ht="40.9" customHeight="1" x14ac:dyDescent="0.2">
      <c r="A161" s="726" t="s">
        <v>218</v>
      </c>
      <c r="B161" s="727"/>
      <c r="C161" s="737" t="s">
        <v>216</v>
      </c>
      <c r="D161" s="738"/>
      <c r="E161" s="738"/>
      <c r="F161" s="738"/>
      <c r="G161" s="739"/>
      <c r="H161" s="746" t="s">
        <v>217</v>
      </c>
      <c r="I161" s="747"/>
      <c r="J161" s="748"/>
      <c r="K161" s="700"/>
      <c r="L161" s="701"/>
      <c r="M161" s="702"/>
      <c r="N161" s="703"/>
      <c r="O161" s="164"/>
      <c r="P161" s="164"/>
      <c r="Q161" s="153"/>
      <c r="R161" s="153"/>
      <c r="S161" s="153"/>
      <c r="T161" s="153">
        <v>1</v>
      </c>
      <c r="U161" s="154"/>
      <c r="V161" s="164"/>
    </row>
    <row r="162" spans="1:80" ht="27" customHeight="1" x14ac:dyDescent="0.2">
      <c r="A162" s="728" t="s">
        <v>215</v>
      </c>
      <c r="B162" s="729"/>
      <c r="C162" s="740" t="s">
        <v>219</v>
      </c>
      <c r="D162" s="741"/>
      <c r="E162" s="741"/>
      <c r="F162" s="741"/>
      <c r="G162" s="742"/>
      <c r="H162" s="749" t="s">
        <v>209</v>
      </c>
      <c r="I162" s="750"/>
      <c r="J162" s="751"/>
      <c r="K162" s="700"/>
      <c r="L162" s="701"/>
      <c r="M162" s="702"/>
      <c r="N162" s="703"/>
      <c r="O162" s="164"/>
      <c r="P162" s="164"/>
      <c r="Q162" s="153"/>
      <c r="R162" s="153"/>
      <c r="S162" s="153"/>
      <c r="T162" s="153">
        <v>1</v>
      </c>
      <c r="U162" s="154"/>
      <c r="V162" s="164"/>
    </row>
    <row r="163" spans="1:80" ht="27.6" customHeight="1" thickBot="1" x14ac:dyDescent="0.25">
      <c r="A163" s="730" t="s">
        <v>220</v>
      </c>
      <c r="B163" s="731"/>
      <c r="C163" s="743" t="s">
        <v>221</v>
      </c>
      <c r="D163" s="744"/>
      <c r="E163" s="744"/>
      <c r="F163" s="744"/>
      <c r="G163" s="745"/>
      <c r="H163" s="734"/>
      <c r="I163" s="735"/>
      <c r="J163" s="736"/>
      <c r="K163" s="700"/>
      <c r="L163" s="701"/>
      <c r="M163" s="702"/>
      <c r="N163" s="703"/>
      <c r="O163" s="164"/>
      <c r="P163" s="164"/>
      <c r="Q163" s="153"/>
      <c r="R163" s="153"/>
      <c r="S163" s="153"/>
      <c r="T163" s="153">
        <v>4</v>
      </c>
      <c r="U163" s="154"/>
      <c r="V163" s="164"/>
    </row>
    <row r="165" spans="1:80" ht="12.75" customHeight="1" x14ac:dyDescent="0.2">
      <c r="W165" s="159"/>
    </row>
    <row r="166" spans="1:80" ht="12.75" customHeight="1" x14ac:dyDescent="0.2">
      <c r="B166" s="630"/>
      <c r="C166" s="630"/>
      <c r="D166" s="630"/>
      <c r="E166" s="630"/>
      <c r="F166" s="631"/>
      <c r="G166" s="630"/>
      <c r="H166" s="631"/>
      <c r="I166" s="630"/>
      <c r="J166" s="630"/>
      <c r="K166" s="630"/>
      <c r="L166" s="632"/>
      <c r="M166" s="630"/>
      <c r="N166" s="630"/>
      <c r="O166" s="630"/>
      <c r="P166" s="630"/>
      <c r="Q166" s="630"/>
      <c r="R166" s="630"/>
      <c r="S166" s="630"/>
      <c r="T166" s="630"/>
      <c r="U166" s="630"/>
      <c r="V166" s="630"/>
      <c r="W166" s="630"/>
      <c r="X166" s="630"/>
      <c r="Y166" s="630"/>
      <c r="Z166" s="630"/>
      <c r="AJ166" s="633"/>
      <c r="AK166" s="634"/>
      <c r="BO166" s="630"/>
      <c r="BP166" s="630"/>
      <c r="BQ166" s="630"/>
      <c r="BR166" s="630"/>
      <c r="BS166" s="630"/>
      <c r="BT166" s="630"/>
      <c r="BU166" s="630"/>
      <c r="BV166" s="630"/>
      <c r="BW166" s="630"/>
      <c r="BX166" s="630"/>
      <c r="BY166" s="630"/>
      <c r="BZ166" s="630"/>
      <c r="CA166" s="630"/>
      <c r="CB166" s="630"/>
    </row>
    <row r="167" spans="1:80" ht="12.75" customHeight="1" x14ac:dyDescent="0.2">
      <c r="B167" s="630"/>
      <c r="C167" s="630"/>
      <c r="D167" s="635" t="s">
        <v>222</v>
      </c>
      <c r="E167" s="635" t="s">
        <v>20</v>
      </c>
      <c r="F167" s="630"/>
      <c r="G167" s="636" t="s">
        <v>23</v>
      </c>
      <c r="H167" s="630"/>
      <c r="I167" s="637"/>
      <c r="J167" s="630"/>
      <c r="K167" s="635" t="s">
        <v>223</v>
      </c>
      <c r="L167" s="632"/>
      <c r="M167" s="630"/>
      <c r="N167" s="630"/>
      <c r="O167" s="630"/>
      <c r="P167" s="630"/>
      <c r="Q167" s="630"/>
      <c r="R167" s="630"/>
      <c r="S167" s="630"/>
      <c r="T167" s="630"/>
      <c r="U167" s="630"/>
      <c r="V167" s="630"/>
      <c r="W167" s="630"/>
      <c r="X167" s="630"/>
      <c r="Y167" s="630"/>
      <c r="Z167" s="630"/>
      <c r="AJ167" s="633"/>
      <c r="AK167" s="634"/>
      <c r="BO167" s="630"/>
      <c r="BP167" s="630"/>
      <c r="BQ167" s="630"/>
      <c r="BR167" s="630"/>
      <c r="BS167" s="630"/>
      <c r="BT167" s="630"/>
      <c r="BU167" s="635" t="s">
        <v>222</v>
      </c>
      <c r="BV167" s="630"/>
      <c r="BW167" s="635" t="s">
        <v>20</v>
      </c>
      <c r="BX167" s="630"/>
      <c r="BY167" s="636" t="s">
        <v>23</v>
      </c>
      <c r="BZ167" s="630"/>
      <c r="CA167" s="630"/>
      <c r="CB167" s="630"/>
    </row>
    <row r="168" spans="1:80" ht="13.5" customHeight="1" thickBot="1" x14ac:dyDescent="0.25">
      <c r="B168" s="630"/>
      <c r="C168" s="630"/>
      <c r="D168" s="635" t="s">
        <v>224</v>
      </c>
      <c r="E168" s="630"/>
      <c r="F168" s="631"/>
      <c r="G168" s="630"/>
      <c r="H168" s="631"/>
      <c r="I168" s="637" t="s">
        <v>225</v>
      </c>
      <c r="J168" s="630"/>
      <c r="K168" s="630"/>
      <c r="L168" s="632"/>
      <c r="M168" s="630"/>
      <c r="N168" s="630"/>
      <c r="O168" s="630"/>
      <c r="P168" s="630"/>
      <c r="Q168" s="630"/>
      <c r="R168" s="630"/>
      <c r="S168" s="630"/>
      <c r="T168" s="630"/>
      <c r="U168" s="630"/>
      <c r="V168" s="630"/>
      <c r="W168" s="630"/>
      <c r="X168" s="630"/>
      <c r="Y168" s="630"/>
      <c r="Z168" s="630"/>
      <c r="AJ168" s="633"/>
      <c r="AK168" s="634"/>
      <c r="BO168" s="630"/>
      <c r="BP168" s="630"/>
      <c r="BQ168" s="630"/>
      <c r="BR168" s="630"/>
      <c r="BS168" s="630"/>
      <c r="BT168" s="630"/>
      <c r="BU168" s="635" t="s">
        <v>226</v>
      </c>
      <c r="BV168" s="630"/>
      <c r="BW168" s="630"/>
      <c r="BX168" s="630"/>
      <c r="BY168" s="630"/>
      <c r="BZ168" s="630"/>
      <c r="CA168" s="630"/>
      <c r="CB168" s="630"/>
    </row>
    <row r="169" spans="1:80" ht="13.5" customHeight="1" thickBot="1" x14ac:dyDescent="0.25">
      <c r="B169" s="630"/>
      <c r="C169" s="638" t="str">
        <f>BQ13</f>
        <v/>
      </c>
      <c r="D169" s="639" t="s">
        <v>55</v>
      </c>
      <c r="E169" s="640" t="str">
        <f>BS13</f>
        <v/>
      </c>
      <c r="F169" s="640" t="str">
        <f>BT13</f>
        <v/>
      </c>
      <c r="G169" s="641" t="s">
        <v>59</v>
      </c>
      <c r="H169" s="640" t="str">
        <f>BV13</f>
        <v/>
      </c>
      <c r="I169" s="642" t="e">
        <f t="shared" ref="I169:I180" si="166">E169*1000+(F169-H169)*10+F169</f>
        <v>#VALUE!</v>
      </c>
      <c r="J169" s="639" t="s">
        <v>55</v>
      </c>
      <c r="K169" s="640" t="e">
        <f t="shared" ref="K169:K180" si="167">IF(I169="","",RANK(I169,I$169:I$180,0)+ROW(A1)%%)</f>
        <v>#VALUE!</v>
      </c>
      <c r="L169" s="643"/>
      <c r="M169" s="162" t="s">
        <v>55</v>
      </c>
      <c r="N169" s="633">
        <v>0</v>
      </c>
      <c r="O169" s="630"/>
      <c r="P169" s="644"/>
      <c r="Q169" s="644"/>
      <c r="R169" s="644"/>
      <c r="S169" s="644"/>
      <c r="T169" s="644"/>
      <c r="U169" s="644"/>
      <c r="V169" s="644"/>
      <c r="W169" s="644"/>
      <c r="X169" s="644"/>
      <c r="Y169" s="644"/>
      <c r="Z169" s="630"/>
      <c r="AJ169" s="633"/>
      <c r="AK169" s="634"/>
      <c r="BO169" s="644"/>
      <c r="BP169" s="630"/>
      <c r="BQ169" s="630"/>
      <c r="BR169" s="630"/>
      <c r="BS169" s="630"/>
      <c r="BT169" s="714" t="str">
        <f t="shared" ref="BT169:BT180" si="168">IF(ROW(A1)&gt;COUNT(K$169:K$180),"",SMALL(K$169:K$180,ROW(A1)))</f>
        <v/>
      </c>
      <c r="BU169" s="715" t="str">
        <f t="shared" ref="BU169:BU180" si="169">IF($BT169="","",INDEX(C$169:C$180,MATCH($BT169,$K$169:$K$180,0)))</f>
        <v/>
      </c>
      <c r="BV169" s="716"/>
      <c r="BW169" s="714" t="str">
        <f t="shared" ref="BW169:BW180" si="170">IF($BT169="","",INDEX(E$169:E$180,MATCH($BT169,$K$169:$K$180,0)))</f>
        <v/>
      </c>
      <c r="BX169" s="714" t="str">
        <f t="shared" ref="BX169:BX180" si="171">IF($BT169="","",INDEX(F$169:F$180,MATCH($BT169,$K$169:$K$180,0)))</f>
        <v/>
      </c>
      <c r="BY169" s="717" t="s">
        <v>59</v>
      </c>
      <c r="BZ169" s="714" t="str">
        <f t="shared" ref="BZ169:BZ180" si="172">IF($BT169="","",INDEX(H$169:H$180,MATCH($BT169,$K$169:$K$180,0)))</f>
        <v/>
      </c>
      <c r="CA169" s="718" t="str">
        <f t="shared" ref="CA169:CA180" si="173">IF($BT169="","",INDEX(J$169:J$180,MATCH($BT169,$K$169:$K$180,0)))</f>
        <v/>
      </c>
      <c r="CB169" s="719"/>
    </row>
    <row r="170" spans="1:80" ht="13.5" customHeight="1" thickBot="1" x14ac:dyDescent="0.25">
      <c r="B170" s="630"/>
      <c r="C170" s="645" t="str">
        <f>BQ22</f>
        <v/>
      </c>
      <c r="D170" s="646" t="s">
        <v>71</v>
      </c>
      <c r="E170" s="640" t="str">
        <f>BS22</f>
        <v/>
      </c>
      <c r="F170" s="640" t="str">
        <f>BT22</f>
        <v/>
      </c>
      <c r="G170" s="641" t="s">
        <v>59</v>
      </c>
      <c r="H170" s="640" t="str">
        <f>BV22</f>
        <v/>
      </c>
      <c r="I170" s="642" t="e">
        <f t="shared" si="166"/>
        <v>#VALUE!</v>
      </c>
      <c r="J170" s="646" t="s">
        <v>71</v>
      </c>
      <c r="K170" s="640" t="e">
        <f t="shared" si="167"/>
        <v>#VALUE!</v>
      </c>
      <c r="L170" s="643"/>
      <c r="M170" s="162" t="s">
        <v>71</v>
      </c>
      <c r="N170" s="633">
        <v>1</v>
      </c>
      <c r="O170" s="630"/>
      <c r="P170" s="644"/>
      <c r="Q170" s="644"/>
      <c r="R170" s="644"/>
      <c r="S170" s="644"/>
      <c r="T170" s="644"/>
      <c r="U170" s="644"/>
      <c r="V170" s="644"/>
      <c r="W170" s="644"/>
      <c r="X170" s="644"/>
      <c r="Y170" s="644"/>
      <c r="Z170" s="630"/>
      <c r="AJ170" s="633"/>
      <c r="AK170" s="634"/>
      <c r="BO170" s="644"/>
      <c r="BP170" s="630"/>
      <c r="BQ170" s="630"/>
      <c r="BR170" s="630"/>
      <c r="BS170" s="630"/>
      <c r="BT170" s="714" t="str">
        <f t="shared" si="168"/>
        <v/>
      </c>
      <c r="BU170" s="715" t="str">
        <f t="shared" si="169"/>
        <v/>
      </c>
      <c r="BV170" s="716"/>
      <c r="BW170" s="714" t="str">
        <f t="shared" si="170"/>
        <v/>
      </c>
      <c r="BX170" s="714" t="str">
        <f t="shared" si="171"/>
        <v/>
      </c>
      <c r="BY170" s="717" t="s">
        <v>59</v>
      </c>
      <c r="BZ170" s="714" t="str">
        <f t="shared" si="172"/>
        <v/>
      </c>
      <c r="CA170" s="718" t="str">
        <f t="shared" si="173"/>
        <v/>
      </c>
      <c r="CB170" s="719"/>
    </row>
    <row r="171" spans="1:80" ht="13.5" customHeight="1" thickBot="1" x14ac:dyDescent="0.25">
      <c r="B171" s="630"/>
      <c r="C171" s="647" t="str">
        <f>BQ31</f>
        <v/>
      </c>
      <c r="D171" s="648" t="s">
        <v>84</v>
      </c>
      <c r="E171" s="640" t="str">
        <f>BS31</f>
        <v/>
      </c>
      <c r="F171" s="640" t="str">
        <f>BT31</f>
        <v/>
      </c>
      <c r="G171" s="641" t="s">
        <v>59</v>
      </c>
      <c r="H171" s="640" t="str">
        <f>BV31</f>
        <v/>
      </c>
      <c r="I171" s="642" t="e">
        <f t="shared" si="166"/>
        <v>#VALUE!</v>
      </c>
      <c r="J171" s="648" t="s">
        <v>84</v>
      </c>
      <c r="K171" s="640" t="e">
        <f t="shared" si="167"/>
        <v>#VALUE!</v>
      </c>
      <c r="L171" s="643"/>
      <c r="M171" s="162" t="s">
        <v>84</v>
      </c>
      <c r="N171" s="633">
        <f t="shared" ref="N171:N180" si="174">N170*2</f>
        <v>2</v>
      </c>
      <c r="O171" s="630"/>
      <c r="P171" s="644"/>
      <c r="Q171" s="644"/>
      <c r="R171" s="644"/>
      <c r="S171" s="644"/>
      <c r="T171" s="644"/>
      <c r="U171" s="644"/>
      <c r="V171" s="644"/>
      <c r="W171" s="644"/>
      <c r="X171" s="644"/>
      <c r="Y171" s="644"/>
      <c r="Z171" s="630"/>
      <c r="AJ171" s="633"/>
      <c r="AK171" s="634"/>
      <c r="BO171" s="644"/>
      <c r="BP171" s="630"/>
      <c r="BQ171" s="630"/>
      <c r="BR171" s="630"/>
      <c r="BS171" s="630"/>
      <c r="BT171" s="714" t="str">
        <f t="shared" si="168"/>
        <v/>
      </c>
      <c r="BU171" s="715" t="str">
        <f t="shared" si="169"/>
        <v/>
      </c>
      <c r="BV171" s="716"/>
      <c r="BW171" s="714" t="str">
        <f t="shared" si="170"/>
        <v/>
      </c>
      <c r="BX171" s="714" t="str">
        <f t="shared" si="171"/>
        <v/>
      </c>
      <c r="BY171" s="717" t="s">
        <v>59</v>
      </c>
      <c r="BZ171" s="714" t="str">
        <f t="shared" si="172"/>
        <v/>
      </c>
      <c r="CA171" s="718" t="str">
        <f t="shared" si="173"/>
        <v/>
      </c>
      <c r="CB171" s="719"/>
    </row>
    <row r="172" spans="1:80" ht="13.5" customHeight="1" thickBot="1" x14ac:dyDescent="0.25">
      <c r="B172" s="630"/>
      <c r="C172" s="649" t="str">
        <f>BQ40</f>
        <v/>
      </c>
      <c r="D172" s="650" t="s">
        <v>95</v>
      </c>
      <c r="E172" s="640" t="str">
        <f>BS40</f>
        <v/>
      </c>
      <c r="F172" s="640" t="str">
        <f>BT40</f>
        <v/>
      </c>
      <c r="G172" s="641" t="s">
        <v>59</v>
      </c>
      <c r="H172" s="640" t="str">
        <f>BV40</f>
        <v/>
      </c>
      <c r="I172" s="642" t="e">
        <f t="shared" si="166"/>
        <v>#VALUE!</v>
      </c>
      <c r="J172" s="650" t="s">
        <v>95</v>
      </c>
      <c r="K172" s="640" t="e">
        <f t="shared" si="167"/>
        <v>#VALUE!</v>
      </c>
      <c r="L172" s="643"/>
      <c r="M172" s="162" t="s">
        <v>95</v>
      </c>
      <c r="N172" s="633">
        <f t="shared" si="174"/>
        <v>4</v>
      </c>
      <c r="O172" s="630"/>
      <c r="P172" s="644"/>
      <c r="Q172" s="644"/>
      <c r="R172" s="644"/>
      <c r="S172" s="644"/>
      <c r="T172" s="644"/>
      <c r="U172" s="644"/>
      <c r="V172" s="644"/>
      <c r="W172" s="644"/>
      <c r="X172" s="644"/>
      <c r="Y172" s="644"/>
      <c r="Z172" s="630"/>
      <c r="AJ172" s="633"/>
      <c r="AK172" s="634"/>
      <c r="BO172" s="644"/>
      <c r="BP172" s="630"/>
      <c r="BQ172" s="630"/>
      <c r="BR172" s="630"/>
      <c r="BS172" s="630"/>
      <c r="BT172" s="714" t="str">
        <f t="shared" si="168"/>
        <v/>
      </c>
      <c r="BU172" s="715" t="str">
        <f t="shared" si="169"/>
        <v/>
      </c>
      <c r="BV172" s="716"/>
      <c r="BW172" s="714" t="str">
        <f t="shared" si="170"/>
        <v/>
      </c>
      <c r="BX172" s="714" t="str">
        <f t="shared" si="171"/>
        <v/>
      </c>
      <c r="BY172" s="717" t="s">
        <v>59</v>
      </c>
      <c r="BZ172" s="714" t="str">
        <f t="shared" si="172"/>
        <v/>
      </c>
      <c r="CA172" s="718" t="str">
        <f t="shared" si="173"/>
        <v/>
      </c>
      <c r="CB172" s="719"/>
    </row>
    <row r="173" spans="1:80" ht="13.5" customHeight="1" thickBot="1" x14ac:dyDescent="0.25">
      <c r="B173" s="630"/>
      <c r="C173" s="651" t="str">
        <f>BQ49</f>
        <v/>
      </c>
      <c r="D173" s="652" t="s">
        <v>102</v>
      </c>
      <c r="E173" s="640" t="str">
        <f>BS49</f>
        <v/>
      </c>
      <c r="F173" s="640" t="str">
        <f>BT49</f>
        <v/>
      </c>
      <c r="G173" s="641" t="s">
        <v>59</v>
      </c>
      <c r="H173" s="640" t="str">
        <f>BV49</f>
        <v/>
      </c>
      <c r="I173" s="642" t="e">
        <f t="shared" si="166"/>
        <v>#VALUE!</v>
      </c>
      <c r="J173" s="652" t="s">
        <v>102</v>
      </c>
      <c r="K173" s="640" t="e">
        <f t="shared" si="167"/>
        <v>#VALUE!</v>
      </c>
      <c r="L173" s="643"/>
      <c r="M173" s="162" t="s">
        <v>102</v>
      </c>
      <c r="N173" s="633">
        <f t="shared" si="174"/>
        <v>8</v>
      </c>
      <c r="O173" s="630"/>
      <c r="P173" s="644"/>
      <c r="Q173" s="644"/>
      <c r="R173" s="644"/>
      <c r="S173" s="644"/>
      <c r="T173" s="644"/>
      <c r="U173" s="644"/>
      <c r="V173" s="644"/>
      <c r="W173" s="644"/>
      <c r="X173" s="644"/>
      <c r="Y173" s="644"/>
      <c r="Z173" s="630"/>
      <c r="AJ173" s="633"/>
      <c r="AK173" s="634"/>
      <c r="BO173" s="644"/>
      <c r="BP173" s="630"/>
      <c r="BQ173" s="630"/>
      <c r="BR173" s="630"/>
      <c r="BS173" s="630"/>
      <c r="BT173" s="714" t="str">
        <f t="shared" si="168"/>
        <v/>
      </c>
      <c r="BU173" s="715" t="str">
        <f t="shared" si="169"/>
        <v/>
      </c>
      <c r="BV173" s="716"/>
      <c r="BW173" s="714" t="str">
        <f t="shared" si="170"/>
        <v/>
      </c>
      <c r="BX173" s="714" t="str">
        <f t="shared" si="171"/>
        <v/>
      </c>
      <c r="BY173" s="717" t="s">
        <v>59</v>
      </c>
      <c r="BZ173" s="714" t="str">
        <f t="shared" si="172"/>
        <v/>
      </c>
      <c r="CA173" s="718" t="str">
        <f t="shared" si="173"/>
        <v/>
      </c>
      <c r="CB173" s="719"/>
    </row>
    <row r="174" spans="1:80" ht="13.5" customHeight="1" thickBot="1" x14ac:dyDescent="0.25">
      <c r="B174" s="630"/>
      <c r="C174" s="653" t="str">
        <f>BQ58</f>
        <v/>
      </c>
      <c r="D174" s="654" t="s">
        <v>111</v>
      </c>
      <c r="E174" s="640" t="str">
        <f>BS58</f>
        <v/>
      </c>
      <c r="F174" s="640" t="str">
        <f>BT58</f>
        <v/>
      </c>
      <c r="G174" s="641" t="s">
        <v>59</v>
      </c>
      <c r="H174" s="640" t="str">
        <f>BV58</f>
        <v/>
      </c>
      <c r="I174" s="642" t="e">
        <f t="shared" si="166"/>
        <v>#VALUE!</v>
      </c>
      <c r="J174" s="654" t="s">
        <v>111</v>
      </c>
      <c r="K174" s="640" t="e">
        <f t="shared" si="167"/>
        <v>#VALUE!</v>
      </c>
      <c r="L174" s="643"/>
      <c r="M174" s="162" t="s">
        <v>111</v>
      </c>
      <c r="N174" s="633">
        <f t="shared" si="174"/>
        <v>16</v>
      </c>
      <c r="O174" s="630"/>
      <c r="P174" s="644"/>
      <c r="Q174" s="644"/>
      <c r="R174" s="644"/>
      <c r="S174" s="644"/>
      <c r="T174" s="644"/>
      <c r="U174" s="644"/>
      <c r="V174" s="644"/>
      <c r="W174" s="644"/>
      <c r="X174" s="644"/>
      <c r="Y174" s="644"/>
      <c r="Z174" s="630"/>
      <c r="AJ174" s="633"/>
      <c r="AK174" s="634"/>
      <c r="BO174" s="644"/>
      <c r="BP174" s="630"/>
      <c r="BQ174" s="630"/>
      <c r="BR174" s="630"/>
      <c r="BS174" s="630"/>
      <c r="BT174" s="714" t="str">
        <f t="shared" si="168"/>
        <v/>
      </c>
      <c r="BU174" s="715" t="str">
        <f t="shared" si="169"/>
        <v/>
      </c>
      <c r="BV174" s="716"/>
      <c r="BW174" s="714" t="str">
        <f t="shared" si="170"/>
        <v/>
      </c>
      <c r="BX174" s="714" t="str">
        <f t="shared" si="171"/>
        <v/>
      </c>
      <c r="BY174" s="717" t="s">
        <v>59</v>
      </c>
      <c r="BZ174" s="714" t="str">
        <f t="shared" si="172"/>
        <v/>
      </c>
      <c r="CA174" s="718" t="str">
        <f t="shared" si="173"/>
        <v/>
      </c>
      <c r="CB174" s="719"/>
    </row>
    <row r="175" spans="1:80" ht="13.5" customHeight="1" thickBot="1" x14ac:dyDescent="0.25">
      <c r="B175" s="630"/>
      <c r="C175" s="655" t="str">
        <f>BQ67</f>
        <v/>
      </c>
      <c r="D175" s="656" t="s">
        <v>119</v>
      </c>
      <c r="E175" s="640" t="str">
        <f>BS67</f>
        <v/>
      </c>
      <c r="F175" s="640" t="str">
        <f>BT67</f>
        <v/>
      </c>
      <c r="G175" s="641" t="s">
        <v>59</v>
      </c>
      <c r="H175" s="640" t="str">
        <f>BV67</f>
        <v/>
      </c>
      <c r="I175" s="642" t="e">
        <f t="shared" si="166"/>
        <v>#VALUE!</v>
      </c>
      <c r="J175" s="656" t="s">
        <v>119</v>
      </c>
      <c r="K175" s="640" t="e">
        <f t="shared" si="167"/>
        <v>#VALUE!</v>
      </c>
      <c r="L175" s="643"/>
      <c r="M175" s="162" t="s">
        <v>119</v>
      </c>
      <c r="N175" s="633">
        <f t="shared" si="174"/>
        <v>32</v>
      </c>
      <c r="O175" s="630"/>
      <c r="P175" s="644"/>
      <c r="Q175" s="644"/>
      <c r="R175" s="644"/>
      <c r="S175" s="644"/>
      <c r="T175" s="644"/>
      <c r="U175" s="644"/>
      <c r="V175" s="644"/>
      <c r="W175" s="644"/>
      <c r="X175" s="644"/>
      <c r="Y175" s="644"/>
      <c r="Z175" s="630"/>
      <c r="AJ175" s="633"/>
      <c r="AK175" s="634"/>
      <c r="BO175" s="644"/>
      <c r="BP175" s="630"/>
      <c r="BQ175" s="630"/>
      <c r="BR175" s="630"/>
      <c r="BS175" s="630"/>
      <c r="BT175" s="714" t="str">
        <f t="shared" si="168"/>
        <v/>
      </c>
      <c r="BU175" s="715" t="str">
        <f t="shared" si="169"/>
        <v/>
      </c>
      <c r="BV175" s="716"/>
      <c r="BW175" s="714" t="str">
        <f t="shared" si="170"/>
        <v/>
      </c>
      <c r="BX175" s="714" t="str">
        <f t="shared" si="171"/>
        <v/>
      </c>
      <c r="BY175" s="717" t="s">
        <v>59</v>
      </c>
      <c r="BZ175" s="714" t="str">
        <f t="shared" si="172"/>
        <v/>
      </c>
      <c r="CA175" s="718" t="str">
        <f t="shared" si="173"/>
        <v/>
      </c>
      <c r="CB175" s="719"/>
    </row>
    <row r="176" spans="1:80" ht="13.5" customHeight="1" thickBot="1" x14ac:dyDescent="0.25">
      <c r="B176" s="630"/>
      <c r="C176" s="657" t="str">
        <f>BQ76</f>
        <v/>
      </c>
      <c r="D176" s="658" t="s">
        <v>126</v>
      </c>
      <c r="E176" s="640" t="str">
        <f>BS76</f>
        <v/>
      </c>
      <c r="F176" s="640" t="str">
        <f>BT76</f>
        <v/>
      </c>
      <c r="G176" s="641" t="s">
        <v>59</v>
      </c>
      <c r="H176" s="640" t="str">
        <f>BV76</f>
        <v/>
      </c>
      <c r="I176" s="642" t="e">
        <f t="shared" si="166"/>
        <v>#VALUE!</v>
      </c>
      <c r="J176" s="658" t="s">
        <v>126</v>
      </c>
      <c r="K176" s="640" t="e">
        <f t="shared" si="167"/>
        <v>#VALUE!</v>
      </c>
      <c r="L176" s="643"/>
      <c r="M176" s="154" t="s">
        <v>126</v>
      </c>
      <c r="N176" s="633">
        <f t="shared" si="174"/>
        <v>64</v>
      </c>
      <c r="O176" s="630"/>
      <c r="P176" s="644"/>
      <c r="Q176" s="644"/>
      <c r="R176" s="644"/>
      <c r="S176" s="644"/>
      <c r="T176" s="644"/>
      <c r="U176" s="644"/>
      <c r="V176" s="644"/>
      <c r="W176" s="644"/>
      <c r="X176" s="644"/>
      <c r="Y176" s="644"/>
      <c r="Z176" s="630"/>
      <c r="AJ176" s="633"/>
      <c r="AK176" s="634"/>
      <c r="BO176" s="644"/>
      <c r="BP176" s="630"/>
      <c r="BQ176" s="630"/>
      <c r="BR176" s="630"/>
      <c r="BS176" s="630"/>
      <c r="BT176" s="714" t="str">
        <f t="shared" si="168"/>
        <v/>
      </c>
      <c r="BU176" s="715" t="str">
        <f t="shared" si="169"/>
        <v/>
      </c>
      <c r="BV176" s="716"/>
      <c r="BW176" s="714" t="str">
        <f t="shared" si="170"/>
        <v/>
      </c>
      <c r="BX176" s="714" t="str">
        <f t="shared" si="171"/>
        <v/>
      </c>
      <c r="BY176" s="717" t="s">
        <v>59</v>
      </c>
      <c r="BZ176" s="714" t="str">
        <f t="shared" si="172"/>
        <v/>
      </c>
      <c r="CA176" s="718" t="str">
        <f t="shared" si="173"/>
        <v/>
      </c>
      <c r="CB176" s="719"/>
    </row>
    <row r="177" spans="1:80" ht="13.5" customHeight="1" thickBot="1" x14ac:dyDescent="0.25">
      <c r="B177" s="630"/>
      <c r="C177" s="659" t="str">
        <f>BQ85</f>
        <v/>
      </c>
      <c r="D177" s="660" t="s">
        <v>133</v>
      </c>
      <c r="E177" s="640" t="str">
        <f>BS85</f>
        <v/>
      </c>
      <c r="F177" s="640" t="str">
        <f>BT85</f>
        <v/>
      </c>
      <c r="G177" s="641" t="s">
        <v>59</v>
      </c>
      <c r="H177" s="640" t="str">
        <f>BV85</f>
        <v/>
      </c>
      <c r="I177" s="642" t="e">
        <f t="shared" si="166"/>
        <v>#VALUE!</v>
      </c>
      <c r="J177" s="660" t="s">
        <v>133</v>
      </c>
      <c r="K177" s="640" t="e">
        <f t="shared" si="167"/>
        <v>#VALUE!</v>
      </c>
      <c r="L177" s="643"/>
      <c r="M177" s="162" t="s">
        <v>133</v>
      </c>
      <c r="N177" s="633">
        <f t="shared" si="174"/>
        <v>128</v>
      </c>
      <c r="O177" s="630"/>
      <c r="P177" s="644"/>
      <c r="Q177" s="644"/>
      <c r="R177" s="644"/>
      <c r="S177" s="644"/>
      <c r="T177" s="644"/>
      <c r="U177" s="644"/>
      <c r="V177" s="644"/>
      <c r="W177" s="644"/>
      <c r="X177" s="644"/>
      <c r="Y177" s="644"/>
      <c r="Z177" s="630"/>
      <c r="BO177" s="644"/>
      <c r="BP177" s="630"/>
      <c r="BQ177" s="630"/>
      <c r="BR177" s="630"/>
      <c r="BS177" s="630"/>
      <c r="BT177" s="720" t="str">
        <f t="shared" si="168"/>
        <v/>
      </c>
      <c r="BU177" s="721" t="str">
        <f t="shared" si="169"/>
        <v/>
      </c>
      <c r="BV177" s="722"/>
      <c r="BW177" s="720" t="str">
        <f t="shared" si="170"/>
        <v/>
      </c>
      <c r="BX177" s="720" t="str">
        <f t="shared" si="171"/>
        <v/>
      </c>
      <c r="BY177" s="723" t="s">
        <v>59</v>
      </c>
      <c r="BZ177" s="720" t="str">
        <f t="shared" si="172"/>
        <v/>
      </c>
      <c r="CA177" s="724" t="str">
        <f t="shared" si="173"/>
        <v/>
      </c>
      <c r="CB177" s="725"/>
    </row>
    <row r="178" spans="1:80" ht="13.5" customHeight="1" thickBot="1" x14ac:dyDescent="0.25">
      <c r="B178" s="630"/>
      <c r="C178" s="661" t="str">
        <f>BQ94</f>
        <v/>
      </c>
      <c r="D178" s="662" t="s">
        <v>140</v>
      </c>
      <c r="E178" s="640" t="str">
        <f>BS94</f>
        <v/>
      </c>
      <c r="F178" s="640" t="str">
        <f>BT94</f>
        <v/>
      </c>
      <c r="G178" s="641" t="s">
        <v>59</v>
      </c>
      <c r="H178" s="640" t="str">
        <f>BV94</f>
        <v/>
      </c>
      <c r="I178" s="642" t="e">
        <f t="shared" si="166"/>
        <v>#VALUE!</v>
      </c>
      <c r="J178" s="662" t="s">
        <v>140</v>
      </c>
      <c r="K178" s="640" t="e">
        <f t="shared" si="167"/>
        <v>#VALUE!</v>
      </c>
      <c r="L178" s="643"/>
      <c r="M178" s="162" t="s">
        <v>140</v>
      </c>
      <c r="N178" s="633">
        <f t="shared" si="174"/>
        <v>256</v>
      </c>
      <c r="O178" s="630"/>
      <c r="P178" s="644"/>
      <c r="Q178" s="644"/>
      <c r="R178" s="644"/>
      <c r="S178" s="644"/>
      <c r="T178" s="644"/>
      <c r="U178" s="644"/>
      <c r="V178" s="644"/>
      <c r="W178" s="644"/>
      <c r="X178" s="644"/>
      <c r="Y178" s="644"/>
      <c r="Z178" s="630"/>
      <c r="BO178" s="644"/>
      <c r="BP178" s="630"/>
      <c r="BQ178" s="630"/>
      <c r="BR178" s="630"/>
      <c r="BS178" s="630"/>
      <c r="BT178" s="720" t="str">
        <f t="shared" si="168"/>
        <v/>
      </c>
      <c r="BU178" s="721" t="str">
        <f t="shared" si="169"/>
        <v/>
      </c>
      <c r="BV178" s="722"/>
      <c r="BW178" s="720" t="str">
        <f t="shared" si="170"/>
        <v/>
      </c>
      <c r="BX178" s="720" t="str">
        <f t="shared" si="171"/>
        <v/>
      </c>
      <c r="BY178" s="723" t="s">
        <v>59</v>
      </c>
      <c r="BZ178" s="720" t="str">
        <f t="shared" si="172"/>
        <v/>
      </c>
      <c r="CA178" s="724" t="str">
        <f t="shared" si="173"/>
        <v/>
      </c>
      <c r="CB178" s="725"/>
    </row>
    <row r="179" spans="1:80" ht="13.5" customHeight="1" thickBot="1" x14ac:dyDescent="0.25">
      <c r="B179" s="630"/>
      <c r="C179" s="663" t="str">
        <f>BQ103</f>
        <v/>
      </c>
      <c r="D179" s="664" t="s">
        <v>147</v>
      </c>
      <c r="E179" s="640" t="str">
        <f>BS103</f>
        <v/>
      </c>
      <c r="F179" s="640" t="str">
        <f>BT103</f>
        <v/>
      </c>
      <c r="G179" s="641" t="s">
        <v>59</v>
      </c>
      <c r="H179" s="640" t="str">
        <f>BV103</f>
        <v/>
      </c>
      <c r="I179" s="642" t="e">
        <f t="shared" si="166"/>
        <v>#VALUE!</v>
      </c>
      <c r="J179" s="664" t="s">
        <v>147</v>
      </c>
      <c r="K179" s="640" t="e">
        <f t="shared" si="167"/>
        <v>#VALUE!</v>
      </c>
      <c r="L179" s="643"/>
      <c r="M179" s="162" t="s">
        <v>147</v>
      </c>
      <c r="N179" s="633">
        <f t="shared" si="174"/>
        <v>512</v>
      </c>
      <c r="O179" s="630"/>
      <c r="P179" s="644"/>
      <c r="Q179" s="644"/>
      <c r="R179" s="644"/>
      <c r="S179" s="644"/>
      <c r="T179" s="644"/>
      <c r="U179" s="644"/>
      <c r="V179" s="644"/>
      <c r="W179" s="644"/>
      <c r="X179" s="644"/>
      <c r="Y179" s="644"/>
      <c r="Z179" s="630"/>
      <c r="BO179" s="644"/>
      <c r="BP179" s="630"/>
      <c r="BQ179" s="630"/>
      <c r="BR179" s="630"/>
      <c r="BS179" s="630"/>
      <c r="BT179" s="720" t="str">
        <f t="shared" si="168"/>
        <v/>
      </c>
      <c r="BU179" s="721" t="str">
        <f t="shared" si="169"/>
        <v/>
      </c>
      <c r="BV179" s="722"/>
      <c r="BW179" s="720" t="str">
        <f t="shared" si="170"/>
        <v/>
      </c>
      <c r="BX179" s="720" t="str">
        <f t="shared" si="171"/>
        <v/>
      </c>
      <c r="BY179" s="723" t="s">
        <v>59</v>
      </c>
      <c r="BZ179" s="720" t="str">
        <f t="shared" si="172"/>
        <v/>
      </c>
      <c r="CA179" s="724" t="str">
        <f t="shared" si="173"/>
        <v/>
      </c>
      <c r="CB179" s="725"/>
    </row>
    <row r="180" spans="1:80" ht="13.5" customHeight="1" thickBot="1" x14ac:dyDescent="0.25">
      <c r="B180" s="630"/>
      <c r="C180" s="665" t="str">
        <f>BQ112</f>
        <v/>
      </c>
      <c r="D180" s="666" t="s">
        <v>154</v>
      </c>
      <c r="E180" s="640" t="str">
        <f>BS112</f>
        <v/>
      </c>
      <c r="F180" s="640" t="str">
        <f>BT112</f>
        <v/>
      </c>
      <c r="G180" s="641" t="s">
        <v>59</v>
      </c>
      <c r="H180" s="640" t="str">
        <f>BV112</f>
        <v/>
      </c>
      <c r="I180" s="642" t="e">
        <f t="shared" si="166"/>
        <v>#VALUE!</v>
      </c>
      <c r="J180" s="666" t="s">
        <v>154</v>
      </c>
      <c r="K180" s="640" t="e">
        <f t="shared" si="167"/>
        <v>#VALUE!</v>
      </c>
      <c r="L180" s="643"/>
      <c r="M180" s="162" t="s">
        <v>154</v>
      </c>
      <c r="N180" s="633">
        <f t="shared" si="174"/>
        <v>1024</v>
      </c>
      <c r="O180" s="630"/>
      <c r="P180" s="644"/>
      <c r="Q180" s="644"/>
      <c r="R180" s="644"/>
      <c r="S180" s="644"/>
      <c r="T180" s="644"/>
      <c r="U180" s="644"/>
      <c r="V180" s="644"/>
      <c r="W180" s="644"/>
      <c r="X180" s="644"/>
      <c r="Y180" s="644"/>
      <c r="Z180" s="630"/>
      <c r="BO180" s="644"/>
      <c r="BP180" s="630"/>
      <c r="BQ180" s="630"/>
      <c r="BR180" s="667">
        <f>SUM(IFERROR(VLOOKUP(CA169,$M$169:$N$180,2,FALSE()),0),IFERROR(VLOOKUP(CA170,$M$169:$N$180,2,FALSE()),0),IFERROR(VLOOKUP(CA171,$M$169:$N$180,2,FALSE()),0),IFERROR(VLOOKUP(CA172,$M$169:$N$180,2,FALSE()),0),IFERROR(VLOOKUP(CA173,$M$169:$N$180,2,FALSE()),0),IFERROR(VLOOKUP(CA174,$M$169:$N$180,2,FALSE()),0),IFERROR(VLOOKUP(CA175,$M$169:$N$180,2,FALSE()),0),IFERROR(VLOOKUP(CA176,$M$169:$N$180,2,FALSE()),0))</f>
        <v>0</v>
      </c>
      <c r="BS180" s="630"/>
      <c r="BT180" s="720" t="str">
        <f t="shared" si="168"/>
        <v/>
      </c>
      <c r="BU180" s="721" t="str">
        <f t="shared" si="169"/>
        <v/>
      </c>
      <c r="BV180" s="722"/>
      <c r="BW180" s="720" t="str">
        <f t="shared" si="170"/>
        <v/>
      </c>
      <c r="BX180" s="720" t="str">
        <f t="shared" si="171"/>
        <v/>
      </c>
      <c r="BY180" s="723" t="s">
        <v>59</v>
      </c>
      <c r="BZ180" s="720" t="str">
        <f t="shared" si="172"/>
        <v/>
      </c>
      <c r="CA180" s="724" t="str">
        <f t="shared" si="173"/>
        <v/>
      </c>
      <c r="CB180" s="725"/>
    </row>
    <row r="181" spans="1:80" x14ac:dyDescent="0.2">
      <c r="B181" s="630"/>
      <c r="C181" s="630"/>
      <c r="D181" s="668"/>
      <c r="E181" s="630"/>
      <c r="F181" s="631"/>
      <c r="G181" s="630"/>
      <c r="H181" s="631"/>
      <c r="I181" s="630"/>
      <c r="J181" s="630"/>
      <c r="K181" s="630"/>
      <c r="L181" s="632"/>
      <c r="M181" s="630"/>
      <c r="N181" s="635"/>
      <c r="O181" s="630"/>
      <c r="P181" s="635"/>
      <c r="Q181" s="635"/>
      <c r="R181" s="635"/>
      <c r="S181" s="635"/>
      <c r="T181" s="635"/>
      <c r="U181" s="635"/>
      <c r="V181" s="635"/>
      <c r="W181" s="635"/>
      <c r="X181" s="635"/>
      <c r="Y181" s="635"/>
      <c r="Z181" s="630"/>
      <c r="BO181" s="635"/>
      <c r="BP181" s="630"/>
      <c r="BQ181" s="630"/>
      <c r="BR181" s="630"/>
      <c r="BS181" s="630"/>
      <c r="BT181" s="630"/>
      <c r="BU181" s="630"/>
      <c r="BV181" s="630"/>
      <c r="BW181" s="630"/>
      <c r="BX181" s="630"/>
      <c r="BY181" s="630"/>
      <c r="BZ181" s="630"/>
      <c r="CA181" s="630"/>
      <c r="CB181" s="630"/>
    </row>
    <row r="183" spans="1:80" ht="15" customHeight="1" x14ac:dyDescent="0.2">
      <c r="A183" t="s">
        <v>227</v>
      </c>
      <c r="B183" t="s">
        <v>228</v>
      </c>
      <c r="C183" t="s">
        <v>229</v>
      </c>
      <c r="D183" t="s">
        <v>230</v>
      </c>
      <c r="E183" t="s">
        <v>231</v>
      </c>
      <c r="F183" t="s">
        <v>232</v>
      </c>
      <c r="G183" t="s">
        <v>233</v>
      </c>
      <c r="H183" t="s">
        <v>234</v>
      </c>
      <c r="I183" t="s">
        <v>235</v>
      </c>
      <c r="J183" t="s">
        <v>236</v>
      </c>
    </row>
    <row r="184" spans="1:80" ht="15" customHeight="1" x14ac:dyDescent="0.2">
      <c r="A184" s="167">
        <v>2040</v>
      </c>
      <c r="B184" t="s">
        <v>237</v>
      </c>
      <c r="C184" t="s">
        <v>102</v>
      </c>
      <c r="D184" t="s">
        <v>140</v>
      </c>
      <c r="E184" t="s">
        <v>133</v>
      </c>
      <c r="F184" t="s">
        <v>111</v>
      </c>
      <c r="G184" t="s">
        <v>126</v>
      </c>
      <c r="H184" t="s">
        <v>119</v>
      </c>
      <c r="I184" t="s">
        <v>154</v>
      </c>
      <c r="J184" t="s">
        <v>147</v>
      </c>
    </row>
    <row r="185" spans="1:80" ht="15" customHeight="1" x14ac:dyDescent="0.2">
      <c r="A185" s="167">
        <v>2036</v>
      </c>
      <c r="B185" t="s">
        <v>238</v>
      </c>
      <c r="C185" t="s">
        <v>126</v>
      </c>
      <c r="D185" t="s">
        <v>119</v>
      </c>
      <c r="E185" t="s">
        <v>133</v>
      </c>
      <c r="F185" t="s">
        <v>95</v>
      </c>
      <c r="G185" t="s">
        <v>140</v>
      </c>
      <c r="H185" t="s">
        <v>111</v>
      </c>
      <c r="I185" t="s">
        <v>154</v>
      </c>
      <c r="J185" t="s">
        <v>147</v>
      </c>
    </row>
    <row r="186" spans="1:80" ht="15" customHeight="1" x14ac:dyDescent="0.2">
      <c r="A186" s="167">
        <v>2028</v>
      </c>
      <c r="B186" t="s">
        <v>239</v>
      </c>
      <c r="C186" t="s">
        <v>102</v>
      </c>
      <c r="D186" t="s">
        <v>140</v>
      </c>
      <c r="E186" t="s">
        <v>133</v>
      </c>
      <c r="F186" t="s">
        <v>95</v>
      </c>
      <c r="G186" t="s">
        <v>126</v>
      </c>
      <c r="H186" t="s">
        <v>119</v>
      </c>
      <c r="I186" t="s">
        <v>154</v>
      </c>
      <c r="J186" t="s">
        <v>147</v>
      </c>
    </row>
    <row r="187" spans="1:80" ht="15" customHeight="1" x14ac:dyDescent="0.2">
      <c r="A187" s="167">
        <v>2012</v>
      </c>
      <c r="B187" t="s">
        <v>240</v>
      </c>
      <c r="C187" t="s">
        <v>102</v>
      </c>
      <c r="D187" t="s">
        <v>140</v>
      </c>
      <c r="E187" t="s">
        <v>133</v>
      </c>
      <c r="F187" t="s">
        <v>95</v>
      </c>
      <c r="G187" t="s">
        <v>126</v>
      </c>
      <c r="H187" t="s">
        <v>111</v>
      </c>
      <c r="I187" t="s">
        <v>154</v>
      </c>
      <c r="J187" t="s">
        <v>147</v>
      </c>
    </row>
    <row r="188" spans="1:80" ht="15" customHeight="1" x14ac:dyDescent="0.2">
      <c r="A188" s="167">
        <v>1980</v>
      </c>
      <c r="B188" t="s">
        <v>241</v>
      </c>
      <c r="C188" t="s">
        <v>102</v>
      </c>
      <c r="D188" t="s">
        <v>119</v>
      </c>
      <c r="E188" t="s">
        <v>133</v>
      </c>
      <c r="F188" t="s">
        <v>95</v>
      </c>
      <c r="G188" t="s">
        <v>140</v>
      </c>
      <c r="H188" t="s">
        <v>111</v>
      </c>
      <c r="I188" t="s">
        <v>154</v>
      </c>
      <c r="J188" t="s">
        <v>147</v>
      </c>
    </row>
    <row r="189" spans="1:80" ht="15" customHeight="1" x14ac:dyDescent="0.2">
      <c r="A189" s="167">
        <v>1916</v>
      </c>
      <c r="B189" t="s">
        <v>242</v>
      </c>
      <c r="C189" t="s">
        <v>102</v>
      </c>
      <c r="D189" t="s">
        <v>119</v>
      </c>
      <c r="E189" t="s">
        <v>140</v>
      </c>
      <c r="F189" t="s">
        <v>95</v>
      </c>
      <c r="G189" t="s">
        <v>126</v>
      </c>
      <c r="H189" t="s">
        <v>111</v>
      </c>
      <c r="I189" t="s">
        <v>154</v>
      </c>
      <c r="J189" t="s">
        <v>147</v>
      </c>
    </row>
    <row r="190" spans="1:80" ht="15" customHeight="1" x14ac:dyDescent="0.2">
      <c r="A190" s="167">
        <v>1788</v>
      </c>
      <c r="B190" t="s">
        <v>243</v>
      </c>
      <c r="C190" t="s">
        <v>102</v>
      </c>
      <c r="D190" t="s">
        <v>119</v>
      </c>
      <c r="E190" t="s">
        <v>133</v>
      </c>
      <c r="F190" t="s">
        <v>95</v>
      </c>
      <c r="G190" t="s">
        <v>126</v>
      </c>
      <c r="H190" t="s">
        <v>111</v>
      </c>
      <c r="I190" t="s">
        <v>154</v>
      </c>
      <c r="J190" t="s">
        <v>147</v>
      </c>
    </row>
    <row r="191" spans="1:80" ht="15" customHeight="1" x14ac:dyDescent="0.2">
      <c r="A191" s="167">
        <v>1532</v>
      </c>
      <c r="B191" t="s">
        <v>244</v>
      </c>
      <c r="C191" t="s">
        <v>102</v>
      </c>
      <c r="D191" t="s">
        <v>119</v>
      </c>
      <c r="E191" t="s">
        <v>140</v>
      </c>
      <c r="F191" t="s">
        <v>95</v>
      </c>
      <c r="G191" t="s">
        <v>126</v>
      </c>
      <c r="H191" t="s">
        <v>111</v>
      </c>
      <c r="I191" t="s">
        <v>154</v>
      </c>
      <c r="J191" t="s">
        <v>133</v>
      </c>
    </row>
    <row r="192" spans="1:80" ht="15" customHeight="1" x14ac:dyDescent="0.2">
      <c r="A192" s="167">
        <v>1020</v>
      </c>
      <c r="B192" t="s">
        <v>245</v>
      </c>
      <c r="C192" t="s">
        <v>102</v>
      </c>
      <c r="D192" t="s">
        <v>119</v>
      </c>
      <c r="E192" t="s">
        <v>140</v>
      </c>
      <c r="F192" t="s">
        <v>95</v>
      </c>
      <c r="G192" t="s">
        <v>126</v>
      </c>
      <c r="H192" t="s">
        <v>111</v>
      </c>
      <c r="I192" t="s">
        <v>133</v>
      </c>
      <c r="J192" t="s">
        <v>147</v>
      </c>
    </row>
    <row r="193" spans="1:10" ht="15" customHeight="1" x14ac:dyDescent="0.2">
      <c r="A193" s="167">
        <v>2034</v>
      </c>
      <c r="B193" t="s">
        <v>246</v>
      </c>
      <c r="C193" t="s">
        <v>126</v>
      </c>
      <c r="D193" t="s">
        <v>119</v>
      </c>
      <c r="E193" t="s">
        <v>133</v>
      </c>
      <c r="F193" t="s">
        <v>84</v>
      </c>
      <c r="G193" t="s">
        <v>140</v>
      </c>
      <c r="H193" t="s">
        <v>111</v>
      </c>
      <c r="I193" t="s">
        <v>154</v>
      </c>
      <c r="J193" t="s">
        <v>147</v>
      </c>
    </row>
    <row r="194" spans="1:10" ht="15" customHeight="1" x14ac:dyDescent="0.2">
      <c r="A194" s="167">
        <v>2026</v>
      </c>
      <c r="B194" t="s">
        <v>247</v>
      </c>
      <c r="C194" t="s">
        <v>102</v>
      </c>
      <c r="D194" t="s">
        <v>140</v>
      </c>
      <c r="E194" t="s">
        <v>133</v>
      </c>
      <c r="F194" t="s">
        <v>84</v>
      </c>
      <c r="G194" t="s">
        <v>126</v>
      </c>
      <c r="H194" t="s">
        <v>119</v>
      </c>
      <c r="I194" t="s">
        <v>154</v>
      </c>
      <c r="J194" t="s">
        <v>147</v>
      </c>
    </row>
    <row r="195" spans="1:10" ht="15" customHeight="1" x14ac:dyDescent="0.2">
      <c r="A195" s="167">
        <v>2010</v>
      </c>
      <c r="B195" t="s">
        <v>248</v>
      </c>
      <c r="C195" t="s">
        <v>102</v>
      </c>
      <c r="D195" t="s">
        <v>140</v>
      </c>
      <c r="E195" t="s">
        <v>133</v>
      </c>
      <c r="F195" t="s">
        <v>84</v>
      </c>
      <c r="G195" t="s">
        <v>126</v>
      </c>
      <c r="H195" t="s">
        <v>111</v>
      </c>
      <c r="I195" t="s">
        <v>154</v>
      </c>
      <c r="J195" t="s">
        <v>147</v>
      </c>
    </row>
    <row r="196" spans="1:10" ht="15" customHeight="1" x14ac:dyDescent="0.2">
      <c r="A196" s="167">
        <v>1978</v>
      </c>
      <c r="B196" t="s">
        <v>249</v>
      </c>
      <c r="C196" t="s">
        <v>102</v>
      </c>
      <c r="D196" t="s">
        <v>119</v>
      </c>
      <c r="E196" t="s">
        <v>133</v>
      </c>
      <c r="F196" t="s">
        <v>84</v>
      </c>
      <c r="G196" t="s">
        <v>140</v>
      </c>
      <c r="H196" t="s">
        <v>111</v>
      </c>
      <c r="I196" t="s">
        <v>154</v>
      </c>
      <c r="J196" t="s">
        <v>147</v>
      </c>
    </row>
    <row r="197" spans="1:10" ht="15" customHeight="1" x14ac:dyDescent="0.2">
      <c r="A197" s="167">
        <v>1914</v>
      </c>
      <c r="B197" t="s">
        <v>250</v>
      </c>
      <c r="C197" t="s">
        <v>102</v>
      </c>
      <c r="D197" t="s">
        <v>119</v>
      </c>
      <c r="E197" t="s">
        <v>140</v>
      </c>
      <c r="F197" t="s">
        <v>84</v>
      </c>
      <c r="G197" t="s">
        <v>126</v>
      </c>
      <c r="H197" t="s">
        <v>111</v>
      </c>
      <c r="I197" t="s">
        <v>154</v>
      </c>
      <c r="J197" t="s">
        <v>147</v>
      </c>
    </row>
    <row r="198" spans="1:10" ht="15" customHeight="1" x14ac:dyDescent="0.2">
      <c r="A198" s="167">
        <v>1786</v>
      </c>
      <c r="B198" t="s">
        <v>251</v>
      </c>
      <c r="C198" t="s">
        <v>102</v>
      </c>
      <c r="D198" t="s">
        <v>119</v>
      </c>
      <c r="E198" t="s">
        <v>133</v>
      </c>
      <c r="F198" t="s">
        <v>84</v>
      </c>
      <c r="G198" t="s">
        <v>126</v>
      </c>
      <c r="H198" t="s">
        <v>111</v>
      </c>
      <c r="I198" t="s">
        <v>154</v>
      </c>
      <c r="J198" t="s">
        <v>147</v>
      </c>
    </row>
    <row r="199" spans="1:10" ht="15" customHeight="1" x14ac:dyDescent="0.2">
      <c r="A199" s="167">
        <v>1530</v>
      </c>
      <c r="B199" t="s">
        <v>252</v>
      </c>
      <c r="C199" t="s">
        <v>102</v>
      </c>
      <c r="D199" t="s">
        <v>119</v>
      </c>
      <c r="E199" t="s">
        <v>140</v>
      </c>
      <c r="F199" t="s">
        <v>84</v>
      </c>
      <c r="G199" t="s">
        <v>126</v>
      </c>
      <c r="H199" t="s">
        <v>111</v>
      </c>
      <c r="I199" t="s">
        <v>154</v>
      </c>
      <c r="J199" t="s">
        <v>133</v>
      </c>
    </row>
    <row r="200" spans="1:10" ht="15" customHeight="1" x14ac:dyDescent="0.2">
      <c r="A200" s="167">
        <v>1018</v>
      </c>
      <c r="B200" t="s">
        <v>253</v>
      </c>
      <c r="C200" t="s">
        <v>102</v>
      </c>
      <c r="D200" t="s">
        <v>119</v>
      </c>
      <c r="E200" t="s">
        <v>140</v>
      </c>
      <c r="F200" t="s">
        <v>84</v>
      </c>
      <c r="G200" t="s">
        <v>126</v>
      </c>
      <c r="H200" t="s">
        <v>111</v>
      </c>
      <c r="I200" t="s">
        <v>133</v>
      </c>
      <c r="J200" t="s">
        <v>147</v>
      </c>
    </row>
    <row r="201" spans="1:10" ht="15" customHeight="1" x14ac:dyDescent="0.2">
      <c r="A201" s="167">
        <v>2022</v>
      </c>
      <c r="B201" t="s">
        <v>254</v>
      </c>
      <c r="C201" t="s">
        <v>126</v>
      </c>
      <c r="D201" t="s">
        <v>119</v>
      </c>
      <c r="E201" t="s">
        <v>133</v>
      </c>
      <c r="F201" t="s">
        <v>84</v>
      </c>
      <c r="G201" t="s">
        <v>140</v>
      </c>
      <c r="H201" t="s">
        <v>95</v>
      </c>
      <c r="I201" t="s">
        <v>154</v>
      </c>
      <c r="J201" t="s">
        <v>147</v>
      </c>
    </row>
    <row r="202" spans="1:10" ht="15" customHeight="1" x14ac:dyDescent="0.2">
      <c r="A202" s="167">
        <v>2006</v>
      </c>
      <c r="B202" t="s">
        <v>255</v>
      </c>
      <c r="C202" t="s">
        <v>84</v>
      </c>
      <c r="D202" t="s">
        <v>140</v>
      </c>
      <c r="E202" t="s">
        <v>133</v>
      </c>
      <c r="F202" t="s">
        <v>95</v>
      </c>
      <c r="G202" t="s">
        <v>126</v>
      </c>
      <c r="H202" t="s">
        <v>111</v>
      </c>
      <c r="I202" t="s">
        <v>154</v>
      </c>
      <c r="J202" t="s">
        <v>147</v>
      </c>
    </row>
    <row r="203" spans="1:10" ht="15" customHeight="1" x14ac:dyDescent="0.2">
      <c r="A203" s="167">
        <v>1974</v>
      </c>
      <c r="B203" t="s">
        <v>256</v>
      </c>
      <c r="C203" t="s">
        <v>84</v>
      </c>
      <c r="D203" t="s">
        <v>119</v>
      </c>
      <c r="E203" t="s">
        <v>133</v>
      </c>
      <c r="F203" t="s">
        <v>95</v>
      </c>
      <c r="G203" t="s">
        <v>140</v>
      </c>
      <c r="H203" t="s">
        <v>111</v>
      </c>
      <c r="I203" t="s">
        <v>154</v>
      </c>
      <c r="J203" t="s">
        <v>147</v>
      </c>
    </row>
    <row r="204" spans="1:10" ht="15" customHeight="1" x14ac:dyDescent="0.2">
      <c r="A204" s="167">
        <v>1910</v>
      </c>
      <c r="B204" t="s">
        <v>257</v>
      </c>
      <c r="C204" t="s">
        <v>84</v>
      </c>
      <c r="D204" t="s">
        <v>119</v>
      </c>
      <c r="E204" t="s">
        <v>140</v>
      </c>
      <c r="F204" t="s">
        <v>95</v>
      </c>
      <c r="G204" t="s">
        <v>126</v>
      </c>
      <c r="H204" t="s">
        <v>111</v>
      </c>
      <c r="I204" t="s">
        <v>154</v>
      </c>
      <c r="J204" t="s">
        <v>147</v>
      </c>
    </row>
    <row r="205" spans="1:10" ht="15" customHeight="1" x14ac:dyDescent="0.2">
      <c r="A205" s="167">
        <v>1782</v>
      </c>
      <c r="B205" t="s">
        <v>258</v>
      </c>
      <c r="C205" t="s">
        <v>84</v>
      </c>
      <c r="D205" t="s">
        <v>119</v>
      </c>
      <c r="E205" t="s">
        <v>133</v>
      </c>
      <c r="F205" t="s">
        <v>95</v>
      </c>
      <c r="G205" t="s">
        <v>126</v>
      </c>
      <c r="H205" t="s">
        <v>111</v>
      </c>
      <c r="I205" t="s">
        <v>154</v>
      </c>
      <c r="J205" t="s">
        <v>147</v>
      </c>
    </row>
    <row r="206" spans="1:10" ht="15" customHeight="1" x14ac:dyDescent="0.2">
      <c r="A206" s="167">
        <v>1526</v>
      </c>
      <c r="B206" t="s">
        <v>259</v>
      </c>
      <c r="C206" t="s">
        <v>84</v>
      </c>
      <c r="D206" t="s">
        <v>119</v>
      </c>
      <c r="E206" t="s">
        <v>140</v>
      </c>
      <c r="F206" t="s">
        <v>95</v>
      </c>
      <c r="G206" t="s">
        <v>126</v>
      </c>
      <c r="H206" t="s">
        <v>111</v>
      </c>
      <c r="I206" t="s">
        <v>154</v>
      </c>
      <c r="J206" t="s">
        <v>133</v>
      </c>
    </row>
    <row r="207" spans="1:10" ht="15" customHeight="1" x14ac:dyDescent="0.2">
      <c r="A207" s="167">
        <v>1014</v>
      </c>
      <c r="B207" t="s">
        <v>260</v>
      </c>
      <c r="C207" t="s">
        <v>84</v>
      </c>
      <c r="D207" t="s">
        <v>119</v>
      </c>
      <c r="E207" t="s">
        <v>140</v>
      </c>
      <c r="F207" t="s">
        <v>95</v>
      </c>
      <c r="G207" t="s">
        <v>126</v>
      </c>
      <c r="H207" t="s">
        <v>111</v>
      </c>
      <c r="I207" t="s">
        <v>133</v>
      </c>
      <c r="J207" t="s">
        <v>147</v>
      </c>
    </row>
    <row r="208" spans="1:10" ht="15" customHeight="1" x14ac:dyDescent="0.2">
      <c r="A208" s="167">
        <v>1998</v>
      </c>
      <c r="B208" t="s">
        <v>261</v>
      </c>
      <c r="C208" t="s">
        <v>102</v>
      </c>
      <c r="D208" t="s">
        <v>140</v>
      </c>
      <c r="E208" t="s">
        <v>133</v>
      </c>
      <c r="F208" t="s">
        <v>84</v>
      </c>
      <c r="G208" t="s">
        <v>126</v>
      </c>
      <c r="H208" t="s">
        <v>95</v>
      </c>
      <c r="I208" t="s">
        <v>154</v>
      </c>
      <c r="J208" t="s">
        <v>147</v>
      </c>
    </row>
    <row r="209" spans="1:10" ht="15" customHeight="1" x14ac:dyDescent="0.2">
      <c r="A209" s="167">
        <v>1966</v>
      </c>
      <c r="B209" t="s">
        <v>262</v>
      </c>
      <c r="C209" t="s">
        <v>102</v>
      </c>
      <c r="D209" t="s">
        <v>119</v>
      </c>
      <c r="E209" t="s">
        <v>133</v>
      </c>
      <c r="F209" t="s">
        <v>84</v>
      </c>
      <c r="G209" t="s">
        <v>140</v>
      </c>
      <c r="H209" t="s">
        <v>95</v>
      </c>
      <c r="I209" t="s">
        <v>154</v>
      </c>
      <c r="J209" t="s">
        <v>147</v>
      </c>
    </row>
    <row r="210" spans="1:10" ht="15" customHeight="1" x14ac:dyDescent="0.2">
      <c r="A210" s="167">
        <v>1902</v>
      </c>
      <c r="B210" t="s">
        <v>263</v>
      </c>
      <c r="C210" t="s">
        <v>102</v>
      </c>
      <c r="D210" t="s">
        <v>119</v>
      </c>
      <c r="E210" t="s">
        <v>140</v>
      </c>
      <c r="F210" t="s">
        <v>84</v>
      </c>
      <c r="G210" t="s">
        <v>126</v>
      </c>
      <c r="H210" t="s">
        <v>95</v>
      </c>
      <c r="I210" t="s">
        <v>154</v>
      </c>
      <c r="J210" t="s">
        <v>147</v>
      </c>
    </row>
    <row r="211" spans="1:10" ht="15" customHeight="1" x14ac:dyDescent="0.2">
      <c r="A211" s="167">
        <v>1774</v>
      </c>
      <c r="B211" t="s">
        <v>264</v>
      </c>
      <c r="C211" t="s">
        <v>102</v>
      </c>
      <c r="D211" t="s">
        <v>119</v>
      </c>
      <c r="E211" t="s">
        <v>133</v>
      </c>
      <c r="F211" t="s">
        <v>84</v>
      </c>
      <c r="G211" t="s">
        <v>126</v>
      </c>
      <c r="H211" t="s">
        <v>95</v>
      </c>
      <c r="I211" t="s">
        <v>154</v>
      </c>
      <c r="J211" t="s">
        <v>147</v>
      </c>
    </row>
    <row r="212" spans="1:10" ht="15" customHeight="1" x14ac:dyDescent="0.2">
      <c r="A212" s="167">
        <v>1518</v>
      </c>
      <c r="B212" t="s">
        <v>265</v>
      </c>
      <c r="C212" t="s">
        <v>102</v>
      </c>
      <c r="D212" t="s">
        <v>119</v>
      </c>
      <c r="E212" t="s">
        <v>140</v>
      </c>
      <c r="F212" t="s">
        <v>84</v>
      </c>
      <c r="G212" t="s">
        <v>126</v>
      </c>
      <c r="H212" t="s">
        <v>95</v>
      </c>
      <c r="I212" t="s">
        <v>154</v>
      </c>
      <c r="J212" t="s">
        <v>133</v>
      </c>
    </row>
    <row r="213" spans="1:10" ht="15" customHeight="1" x14ac:dyDescent="0.2">
      <c r="A213" s="167">
        <v>1006</v>
      </c>
      <c r="B213" t="s">
        <v>266</v>
      </c>
      <c r="C213" t="s">
        <v>102</v>
      </c>
      <c r="D213" t="s">
        <v>119</v>
      </c>
      <c r="E213" t="s">
        <v>140</v>
      </c>
      <c r="F213" t="s">
        <v>84</v>
      </c>
      <c r="G213" t="s">
        <v>126</v>
      </c>
      <c r="H213" t="s">
        <v>95</v>
      </c>
      <c r="I213" t="s">
        <v>133</v>
      </c>
      <c r="J213" t="s">
        <v>147</v>
      </c>
    </row>
    <row r="214" spans="1:10" ht="15" customHeight="1" x14ac:dyDescent="0.2">
      <c r="A214" s="167">
        <v>1950</v>
      </c>
      <c r="B214" t="s">
        <v>267</v>
      </c>
      <c r="C214" t="s">
        <v>84</v>
      </c>
      <c r="D214" t="s">
        <v>140</v>
      </c>
      <c r="E214" t="s">
        <v>102</v>
      </c>
      <c r="F214" t="s">
        <v>95</v>
      </c>
      <c r="G214" t="s">
        <v>133</v>
      </c>
      <c r="H214" t="s">
        <v>111</v>
      </c>
      <c r="I214" t="s">
        <v>154</v>
      </c>
      <c r="J214" t="s">
        <v>147</v>
      </c>
    </row>
    <row r="215" spans="1:10" ht="15" customHeight="1" x14ac:dyDescent="0.2">
      <c r="A215" s="167">
        <v>1886</v>
      </c>
      <c r="B215" t="s">
        <v>268</v>
      </c>
      <c r="C215" t="s">
        <v>84</v>
      </c>
      <c r="D215" t="s">
        <v>140</v>
      </c>
      <c r="E215" t="s">
        <v>102</v>
      </c>
      <c r="F215" t="s">
        <v>95</v>
      </c>
      <c r="G215" t="s">
        <v>126</v>
      </c>
      <c r="H215" t="s">
        <v>111</v>
      </c>
      <c r="I215" t="s">
        <v>154</v>
      </c>
      <c r="J215" t="s">
        <v>147</v>
      </c>
    </row>
    <row r="216" spans="1:10" ht="15" customHeight="1" x14ac:dyDescent="0.2">
      <c r="A216" s="167">
        <v>1758</v>
      </c>
      <c r="B216" t="s">
        <v>269</v>
      </c>
      <c r="C216" t="s">
        <v>84</v>
      </c>
      <c r="D216" t="s">
        <v>102</v>
      </c>
      <c r="E216" t="s">
        <v>133</v>
      </c>
      <c r="F216" t="s">
        <v>95</v>
      </c>
      <c r="G216" t="s">
        <v>126</v>
      </c>
      <c r="H216" t="s">
        <v>111</v>
      </c>
      <c r="I216" t="s">
        <v>154</v>
      </c>
      <c r="J216" t="s">
        <v>147</v>
      </c>
    </row>
    <row r="217" spans="1:10" ht="15" customHeight="1" x14ac:dyDescent="0.2">
      <c r="A217" s="167">
        <v>1502</v>
      </c>
      <c r="B217" t="s">
        <v>270</v>
      </c>
      <c r="C217" t="s">
        <v>84</v>
      </c>
      <c r="D217" t="s">
        <v>140</v>
      </c>
      <c r="E217" t="s">
        <v>102</v>
      </c>
      <c r="F217" t="s">
        <v>95</v>
      </c>
      <c r="G217" t="s">
        <v>126</v>
      </c>
      <c r="H217" t="s">
        <v>111</v>
      </c>
      <c r="I217" t="s">
        <v>154</v>
      </c>
      <c r="J217" t="s">
        <v>133</v>
      </c>
    </row>
    <row r="218" spans="1:10" ht="15" customHeight="1" x14ac:dyDescent="0.2">
      <c r="A218" s="167">
        <v>990</v>
      </c>
      <c r="B218" t="s">
        <v>271</v>
      </c>
      <c r="C218" t="s">
        <v>84</v>
      </c>
      <c r="D218" t="s">
        <v>140</v>
      </c>
      <c r="E218" t="s">
        <v>102</v>
      </c>
      <c r="F218" t="s">
        <v>95</v>
      </c>
      <c r="G218" t="s">
        <v>126</v>
      </c>
      <c r="H218" t="s">
        <v>111</v>
      </c>
      <c r="I218" t="s">
        <v>133</v>
      </c>
      <c r="J218" t="s">
        <v>147</v>
      </c>
    </row>
    <row r="219" spans="1:10" ht="15" customHeight="1" x14ac:dyDescent="0.2">
      <c r="A219" s="167">
        <v>1854</v>
      </c>
      <c r="B219" t="s">
        <v>272</v>
      </c>
      <c r="C219" t="s">
        <v>84</v>
      </c>
      <c r="D219" t="s">
        <v>119</v>
      </c>
      <c r="E219" t="s">
        <v>102</v>
      </c>
      <c r="F219" t="s">
        <v>95</v>
      </c>
      <c r="G219" t="s">
        <v>140</v>
      </c>
      <c r="H219" t="s">
        <v>111</v>
      </c>
      <c r="I219" t="s">
        <v>154</v>
      </c>
      <c r="J219" t="s">
        <v>147</v>
      </c>
    </row>
    <row r="220" spans="1:10" ht="15" customHeight="1" x14ac:dyDescent="0.2">
      <c r="A220" s="167">
        <v>1726</v>
      </c>
      <c r="B220" t="s">
        <v>273</v>
      </c>
      <c r="C220" t="s">
        <v>84</v>
      </c>
      <c r="D220" t="s">
        <v>119</v>
      </c>
      <c r="E220" t="s">
        <v>102</v>
      </c>
      <c r="F220" t="s">
        <v>95</v>
      </c>
      <c r="G220" t="s">
        <v>133</v>
      </c>
      <c r="H220" t="s">
        <v>111</v>
      </c>
      <c r="I220" t="s">
        <v>154</v>
      </c>
      <c r="J220" t="s">
        <v>147</v>
      </c>
    </row>
    <row r="221" spans="1:10" ht="15" customHeight="1" x14ac:dyDescent="0.2">
      <c r="A221" s="167">
        <v>1470</v>
      </c>
      <c r="B221" t="s">
        <v>274</v>
      </c>
      <c r="C221" t="s">
        <v>84</v>
      </c>
      <c r="D221" t="s">
        <v>119</v>
      </c>
      <c r="E221" t="s">
        <v>102</v>
      </c>
      <c r="F221" t="s">
        <v>95</v>
      </c>
      <c r="G221" t="s">
        <v>140</v>
      </c>
      <c r="H221" t="s">
        <v>111</v>
      </c>
      <c r="I221" t="s">
        <v>154</v>
      </c>
      <c r="J221" t="s">
        <v>133</v>
      </c>
    </row>
    <row r="222" spans="1:10" ht="15" customHeight="1" x14ac:dyDescent="0.2">
      <c r="A222" s="167">
        <v>958</v>
      </c>
      <c r="B222" t="s">
        <v>275</v>
      </c>
      <c r="C222" t="s">
        <v>84</v>
      </c>
      <c r="D222" t="s">
        <v>119</v>
      </c>
      <c r="E222" t="s">
        <v>102</v>
      </c>
      <c r="F222" t="s">
        <v>95</v>
      </c>
      <c r="G222" t="s">
        <v>140</v>
      </c>
      <c r="H222" t="s">
        <v>111</v>
      </c>
      <c r="I222" t="s">
        <v>133</v>
      </c>
      <c r="J222" t="s">
        <v>147</v>
      </c>
    </row>
    <row r="223" spans="1:10" ht="15" customHeight="1" x14ac:dyDescent="0.2">
      <c r="A223" s="167">
        <v>1662</v>
      </c>
      <c r="B223" t="s">
        <v>276</v>
      </c>
      <c r="C223" t="s">
        <v>84</v>
      </c>
      <c r="D223" t="s">
        <v>119</v>
      </c>
      <c r="E223" t="s">
        <v>102</v>
      </c>
      <c r="F223" t="s">
        <v>95</v>
      </c>
      <c r="G223" t="s">
        <v>126</v>
      </c>
      <c r="H223" t="s">
        <v>111</v>
      </c>
      <c r="I223" t="s">
        <v>154</v>
      </c>
      <c r="J223" t="s">
        <v>147</v>
      </c>
    </row>
    <row r="224" spans="1:10" ht="15" customHeight="1" x14ac:dyDescent="0.2">
      <c r="A224" s="167">
        <v>1406</v>
      </c>
      <c r="B224" t="s">
        <v>277</v>
      </c>
      <c r="C224" t="s">
        <v>84</v>
      </c>
      <c r="D224" t="s">
        <v>119</v>
      </c>
      <c r="E224" t="s">
        <v>140</v>
      </c>
      <c r="F224" t="s">
        <v>95</v>
      </c>
      <c r="G224" t="s">
        <v>126</v>
      </c>
      <c r="H224" t="s">
        <v>111</v>
      </c>
      <c r="I224" t="s">
        <v>154</v>
      </c>
      <c r="J224" t="s">
        <v>102</v>
      </c>
    </row>
    <row r="225" spans="1:10" ht="15" customHeight="1" x14ac:dyDescent="0.2">
      <c r="A225" s="167">
        <v>894</v>
      </c>
      <c r="B225" t="s">
        <v>278</v>
      </c>
      <c r="C225" t="s">
        <v>84</v>
      </c>
      <c r="D225" t="s">
        <v>119</v>
      </c>
      <c r="E225" t="s">
        <v>140</v>
      </c>
      <c r="F225" t="s">
        <v>95</v>
      </c>
      <c r="G225" t="s">
        <v>126</v>
      </c>
      <c r="H225" t="s">
        <v>111</v>
      </c>
      <c r="I225" t="s">
        <v>102</v>
      </c>
      <c r="J225" t="s">
        <v>147</v>
      </c>
    </row>
    <row r="226" spans="1:10" ht="15" customHeight="1" x14ac:dyDescent="0.2">
      <c r="A226" s="167">
        <v>1278</v>
      </c>
      <c r="B226" t="s">
        <v>279</v>
      </c>
      <c r="C226" t="s">
        <v>84</v>
      </c>
      <c r="D226" t="s">
        <v>119</v>
      </c>
      <c r="E226" t="s">
        <v>102</v>
      </c>
      <c r="F226" t="s">
        <v>95</v>
      </c>
      <c r="G226" t="s">
        <v>126</v>
      </c>
      <c r="H226" t="s">
        <v>111</v>
      </c>
      <c r="I226" t="s">
        <v>154</v>
      </c>
      <c r="J226" t="s">
        <v>133</v>
      </c>
    </row>
    <row r="227" spans="1:10" ht="15" customHeight="1" x14ac:dyDescent="0.2">
      <c r="A227" s="167">
        <v>766</v>
      </c>
      <c r="B227" t="s">
        <v>280</v>
      </c>
      <c r="C227" t="s">
        <v>84</v>
      </c>
      <c r="D227" t="s">
        <v>119</v>
      </c>
      <c r="E227" t="s">
        <v>102</v>
      </c>
      <c r="F227" t="s">
        <v>95</v>
      </c>
      <c r="G227" t="s">
        <v>126</v>
      </c>
      <c r="H227" t="s">
        <v>111</v>
      </c>
      <c r="I227" t="s">
        <v>133</v>
      </c>
      <c r="J227" t="s">
        <v>147</v>
      </c>
    </row>
    <row r="228" spans="1:10" ht="15" customHeight="1" x14ac:dyDescent="0.2">
      <c r="A228" s="167">
        <v>510</v>
      </c>
      <c r="B228" t="s">
        <v>281</v>
      </c>
      <c r="C228" t="s">
        <v>84</v>
      </c>
      <c r="D228" t="s">
        <v>119</v>
      </c>
      <c r="E228" t="s">
        <v>140</v>
      </c>
      <c r="F228" t="s">
        <v>95</v>
      </c>
      <c r="G228" t="s">
        <v>126</v>
      </c>
      <c r="H228" t="s">
        <v>111</v>
      </c>
      <c r="I228" t="s">
        <v>102</v>
      </c>
      <c r="J228" t="s">
        <v>133</v>
      </c>
    </row>
    <row r="229" spans="1:10" ht="15" customHeight="1" x14ac:dyDescent="0.2">
      <c r="A229" s="167">
        <v>2033</v>
      </c>
      <c r="B229" t="s">
        <v>282</v>
      </c>
      <c r="C229" t="s">
        <v>126</v>
      </c>
      <c r="D229" t="s">
        <v>140</v>
      </c>
      <c r="E229" t="s">
        <v>71</v>
      </c>
      <c r="F229" t="s">
        <v>111</v>
      </c>
      <c r="G229" t="s">
        <v>133</v>
      </c>
      <c r="H229" t="s">
        <v>119</v>
      </c>
      <c r="I229" t="s">
        <v>154</v>
      </c>
      <c r="J229" t="s">
        <v>147</v>
      </c>
    </row>
    <row r="230" spans="1:10" ht="15" customHeight="1" x14ac:dyDescent="0.2">
      <c r="A230" s="167">
        <v>2025</v>
      </c>
      <c r="B230" t="s">
        <v>283</v>
      </c>
      <c r="C230" t="s">
        <v>102</v>
      </c>
      <c r="D230" t="s">
        <v>140</v>
      </c>
      <c r="E230" t="s">
        <v>133</v>
      </c>
      <c r="F230" t="s">
        <v>71</v>
      </c>
      <c r="G230" t="s">
        <v>126</v>
      </c>
      <c r="H230" t="s">
        <v>119</v>
      </c>
      <c r="I230" t="s">
        <v>154</v>
      </c>
      <c r="J230" t="s">
        <v>147</v>
      </c>
    </row>
    <row r="231" spans="1:10" ht="15" customHeight="1" x14ac:dyDescent="0.2">
      <c r="A231" s="167">
        <v>2009</v>
      </c>
      <c r="B231" t="s">
        <v>284</v>
      </c>
      <c r="C231" t="s">
        <v>102</v>
      </c>
      <c r="D231" t="s">
        <v>140</v>
      </c>
      <c r="E231" t="s">
        <v>71</v>
      </c>
      <c r="F231" t="s">
        <v>111</v>
      </c>
      <c r="G231" t="s">
        <v>133</v>
      </c>
      <c r="H231" t="s">
        <v>126</v>
      </c>
      <c r="I231" t="s">
        <v>154</v>
      </c>
      <c r="J231" t="s">
        <v>147</v>
      </c>
    </row>
    <row r="232" spans="1:10" ht="15" customHeight="1" x14ac:dyDescent="0.2">
      <c r="A232" s="167">
        <v>1977</v>
      </c>
      <c r="B232" t="s">
        <v>285</v>
      </c>
      <c r="C232" t="s">
        <v>102</v>
      </c>
      <c r="D232" t="s">
        <v>140</v>
      </c>
      <c r="E232" t="s">
        <v>71</v>
      </c>
      <c r="F232" t="s">
        <v>111</v>
      </c>
      <c r="G232" t="s">
        <v>133</v>
      </c>
      <c r="H232" t="s">
        <v>119</v>
      </c>
      <c r="I232" t="s">
        <v>154</v>
      </c>
      <c r="J232" t="s">
        <v>147</v>
      </c>
    </row>
    <row r="233" spans="1:10" ht="15" customHeight="1" x14ac:dyDescent="0.2">
      <c r="A233" s="167">
        <v>1913</v>
      </c>
      <c r="B233" t="s">
        <v>286</v>
      </c>
      <c r="C233" t="s">
        <v>102</v>
      </c>
      <c r="D233" t="s">
        <v>140</v>
      </c>
      <c r="E233" t="s">
        <v>71</v>
      </c>
      <c r="F233" t="s">
        <v>111</v>
      </c>
      <c r="G233" t="s">
        <v>126</v>
      </c>
      <c r="H233" t="s">
        <v>119</v>
      </c>
      <c r="I233" t="s">
        <v>154</v>
      </c>
      <c r="J233" t="s">
        <v>147</v>
      </c>
    </row>
    <row r="234" spans="1:10" ht="15" customHeight="1" x14ac:dyDescent="0.2">
      <c r="A234" s="167">
        <v>1785</v>
      </c>
      <c r="B234" t="s">
        <v>287</v>
      </c>
      <c r="C234" t="s">
        <v>102</v>
      </c>
      <c r="D234" t="s">
        <v>119</v>
      </c>
      <c r="E234" t="s">
        <v>71</v>
      </c>
      <c r="F234" t="s">
        <v>111</v>
      </c>
      <c r="G234" t="s">
        <v>133</v>
      </c>
      <c r="H234" t="s">
        <v>126</v>
      </c>
      <c r="I234" t="s">
        <v>154</v>
      </c>
      <c r="J234" t="s">
        <v>147</v>
      </c>
    </row>
    <row r="235" spans="1:10" ht="15" customHeight="1" x14ac:dyDescent="0.2">
      <c r="A235" s="167">
        <v>1529</v>
      </c>
      <c r="B235" t="s">
        <v>288</v>
      </c>
      <c r="C235" t="s">
        <v>102</v>
      </c>
      <c r="D235" t="s">
        <v>140</v>
      </c>
      <c r="E235" t="s">
        <v>71</v>
      </c>
      <c r="F235" t="s">
        <v>111</v>
      </c>
      <c r="G235" t="s">
        <v>126</v>
      </c>
      <c r="H235" t="s">
        <v>119</v>
      </c>
      <c r="I235" t="s">
        <v>154</v>
      </c>
      <c r="J235" t="s">
        <v>133</v>
      </c>
    </row>
    <row r="236" spans="1:10" ht="15" customHeight="1" x14ac:dyDescent="0.2">
      <c r="A236" s="167">
        <v>1017</v>
      </c>
      <c r="B236" t="s">
        <v>289</v>
      </c>
      <c r="C236" t="s">
        <v>102</v>
      </c>
      <c r="D236" t="s">
        <v>140</v>
      </c>
      <c r="E236" t="s">
        <v>71</v>
      </c>
      <c r="F236" t="s">
        <v>111</v>
      </c>
      <c r="G236" t="s">
        <v>126</v>
      </c>
      <c r="H236" t="s">
        <v>119</v>
      </c>
      <c r="I236" t="s">
        <v>133</v>
      </c>
      <c r="J236" t="s">
        <v>147</v>
      </c>
    </row>
    <row r="237" spans="1:10" ht="15" customHeight="1" x14ac:dyDescent="0.2">
      <c r="A237" s="167">
        <v>2021</v>
      </c>
      <c r="B237" t="s">
        <v>290</v>
      </c>
      <c r="C237" t="s">
        <v>126</v>
      </c>
      <c r="D237" t="s">
        <v>140</v>
      </c>
      <c r="E237" t="s">
        <v>71</v>
      </c>
      <c r="F237" t="s">
        <v>95</v>
      </c>
      <c r="G237" t="s">
        <v>133</v>
      </c>
      <c r="H237" t="s">
        <v>119</v>
      </c>
      <c r="I237" t="s">
        <v>154</v>
      </c>
      <c r="J237" t="s">
        <v>147</v>
      </c>
    </row>
    <row r="238" spans="1:10" ht="15" customHeight="1" x14ac:dyDescent="0.2">
      <c r="A238" s="167">
        <v>2005</v>
      </c>
      <c r="B238" t="s">
        <v>291</v>
      </c>
      <c r="C238" t="s">
        <v>126</v>
      </c>
      <c r="D238" t="s">
        <v>140</v>
      </c>
      <c r="E238" t="s">
        <v>71</v>
      </c>
      <c r="F238" t="s">
        <v>95</v>
      </c>
      <c r="G238" t="s">
        <v>133</v>
      </c>
      <c r="H238" t="s">
        <v>111</v>
      </c>
      <c r="I238" t="s">
        <v>154</v>
      </c>
      <c r="J238" t="s">
        <v>147</v>
      </c>
    </row>
    <row r="239" spans="1:10" ht="15" customHeight="1" x14ac:dyDescent="0.2">
      <c r="A239" s="167">
        <v>1973</v>
      </c>
      <c r="B239" t="s">
        <v>292</v>
      </c>
      <c r="C239" t="s">
        <v>133</v>
      </c>
      <c r="D239" t="s">
        <v>119</v>
      </c>
      <c r="E239" t="s">
        <v>71</v>
      </c>
      <c r="F239" t="s">
        <v>95</v>
      </c>
      <c r="G239" t="s">
        <v>140</v>
      </c>
      <c r="H239" t="s">
        <v>111</v>
      </c>
      <c r="I239" t="s">
        <v>154</v>
      </c>
      <c r="J239" t="s">
        <v>147</v>
      </c>
    </row>
    <row r="240" spans="1:10" ht="15" customHeight="1" x14ac:dyDescent="0.2">
      <c r="A240" s="167">
        <v>1909</v>
      </c>
      <c r="B240" t="s">
        <v>293</v>
      </c>
      <c r="C240" t="s">
        <v>126</v>
      </c>
      <c r="D240" t="s">
        <v>119</v>
      </c>
      <c r="E240" t="s">
        <v>71</v>
      </c>
      <c r="F240" t="s">
        <v>95</v>
      </c>
      <c r="G240" t="s">
        <v>140</v>
      </c>
      <c r="H240" t="s">
        <v>111</v>
      </c>
      <c r="I240" t="s">
        <v>154</v>
      </c>
      <c r="J240" t="s">
        <v>147</v>
      </c>
    </row>
    <row r="241" spans="1:10" ht="15" customHeight="1" x14ac:dyDescent="0.2">
      <c r="A241" s="167">
        <v>1781</v>
      </c>
      <c r="B241" t="s">
        <v>294</v>
      </c>
      <c r="C241" t="s">
        <v>126</v>
      </c>
      <c r="D241" t="s">
        <v>119</v>
      </c>
      <c r="E241" t="s">
        <v>71</v>
      </c>
      <c r="F241" t="s">
        <v>95</v>
      </c>
      <c r="G241" t="s">
        <v>133</v>
      </c>
      <c r="H241" t="s">
        <v>111</v>
      </c>
      <c r="I241" t="s">
        <v>154</v>
      </c>
      <c r="J241" t="s">
        <v>147</v>
      </c>
    </row>
    <row r="242" spans="1:10" ht="15" customHeight="1" x14ac:dyDescent="0.2">
      <c r="A242" s="167">
        <v>1525</v>
      </c>
      <c r="B242" t="s">
        <v>295</v>
      </c>
      <c r="C242" t="s">
        <v>126</v>
      </c>
      <c r="D242" t="s">
        <v>119</v>
      </c>
      <c r="E242" t="s">
        <v>71</v>
      </c>
      <c r="F242" t="s">
        <v>95</v>
      </c>
      <c r="G242" t="s">
        <v>140</v>
      </c>
      <c r="H242" t="s">
        <v>111</v>
      </c>
      <c r="I242" t="s">
        <v>154</v>
      </c>
      <c r="J242" t="s">
        <v>133</v>
      </c>
    </row>
    <row r="243" spans="1:10" ht="15" customHeight="1" x14ac:dyDescent="0.2">
      <c r="A243" s="167">
        <v>1013</v>
      </c>
      <c r="B243" t="s">
        <v>296</v>
      </c>
      <c r="C243" t="s">
        <v>126</v>
      </c>
      <c r="D243" t="s">
        <v>119</v>
      </c>
      <c r="E243" t="s">
        <v>71</v>
      </c>
      <c r="F243" t="s">
        <v>95</v>
      </c>
      <c r="G243" t="s">
        <v>140</v>
      </c>
      <c r="H243" t="s">
        <v>111</v>
      </c>
      <c r="I243" t="s">
        <v>133</v>
      </c>
      <c r="J243" t="s">
        <v>147</v>
      </c>
    </row>
    <row r="244" spans="1:10" ht="15" customHeight="1" x14ac:dyDescent="0.2">
      <c r="A244" s="167">
        <v>1997</v>
      </c>
      <c r="B244" t="s">
        <v>297</v>
      </c>
      <c r="C244" t="s">
        <v>102</v>
      </c>
      <c r="D244" t="s">
        <v>140</v>
      </c>
      <c r="E244" t="s">
        <v>71</v>
      </c>
      <c r="F244" t="s">
        <v>95</v>
      </c>
      <c r="G244" t="s">
        <v>133</v>
      </c>
      <c r="H244" t="s">
        <v>126</v>
      </c>
      <c r="I244" t="s">
        <v>154</v>
      </c>
      <c r="J244" t="s">
        <v>147</v>
      </c>
    </row>
    <row r="245" spans="1:10" ht="15" customHeight="1" x14ac:dyDescent="0.2">
      <c r="A245" s="167">
        <v>1965</v>
      </c>
      <c r="B245" t="s">
        <v>298</v>
      </c>
      <c r="C245" t="s">
        <v>102</v>
      </c>
      <c r="D245" t="s">
        <v>140</v>
      </c>
      <c r="E245" t="s">
        <v>71</v>
      </c>
      <c r="F245" t="s">
        <v>95</v>
      </c>
      <c r="G245" t="s">
        <v>133</v>
      </c>
      <c r="H245" t="s">
        <v>119</v>
      </c>
      <c r="I245" t="s">
        <v>154</v>
      </c>
      <c r="J245" t="s">
        <v>147</v>
      </c>
    </row>
    <row r="246" spans="1:10" ht="15" customHeight="1" x14ac:dyDescent="0.2">
      <c r="A246" s="167">
        <v>1901</v>
      </c>
      <c r="B246" t="s">
        <v>299</v>
      </c>
      <c r="C246" t="s">
        <v>102</v>
      </c>
      <c r="D246" t="s">
        <v>140</v>
      </c>
      <c r="E246" t="s">
        <v>71</v>
      </c>
      <c r="F246" t="s">
        <v>95</v>
      </c>
      <c r="G246" t="s">
        <v>126</v>
      </c>
      <c r="H246" t="s">
        <v>119</v>
      </c>
      <c r="I246" t="s">
        <v>154</v>
      </c>
      <c r="J246" t="s">
        <v>147</v>
      </c>
    </row>
    <row r="247" spans="1:10" ht="15" customHeight="1" x14ac:dyDescent="0.2">
      <c r="A247" s="167">
        <v>1773</v>
      </c>
      <c r="B247" t="s">
        <v>300</v>
      </c>
      <c r="C247" t="s">
        <v>102</v>
      </c>
      <c r="D247" t="s">
        <v>119</v>
      </c>
      <c r="E247" t="s">
        <v>71</v>
      </c>
      <c r="F247" t="s">
        <v>95</v>
      </c>
      <c r="G247" t="s">
        <v>133</v>
      </c>
      <c r="H247" t="s">
        <v>126</v>
      </c>
      <c r="I247" t="s">
        <v>154</v>
      </c>
      <c r="J247" t="s">
        <v>147</v>
      </c>
    </row>
    <row r="248" spans="1:10" ht="15" customHeight="1" x14ac:dyDescent="0.2">
      <c r="A248" s="167">
        <v>1517</v>
      </c>
      <c r="B248" t="s">
        <v>301</v>
      </c>
      <c r="C248" t="s">
        <v>102</v>
      </c>
      <c r="D248" t="s">
        <v>140</v>
      </c>
      <c r="E248" t="s">
        <v>71</v>
      </c>
      <c r="F248" t="s">
        <v>95</v>
      </c>
      <c r="G248" t="s">
        <v>126</v>
      </c>
      <c r="H248" t="s">
        <v>119</v>
      </c>
      <c r="I248" t="s">
        <v>154</v>
      </c>
      <c r="J248" t="s">
        <v>133</v>
      </c>
    </row>
    <row r="249" spans="1:10" ht="15" customHeight="1" x14ac:dyDescent="0.2">
      <c r="A249" s="167">
        <v>1005</v>
      </c>
      <c r="B249" t="s">
        <v>302</v>
      </c>
      <c r="C249" t="s">
        <v>102</v>
      </c>
      <c r="D249" t="s">
        <v>140</v>
      </c>
      <c r="E249" t="s">
        <v>71</v>
      </c>
      <c r="F249" t="s">
        <v>95</v>
      </c>
      <c r="G249" t="s">
        <v>126</v>
      </c>
      <c r="H249" t="s">
        <v>119</v>
      </c>
      <c r="I249" t="s">
        <v>133</v>
      </c>
      <c r="J249" t="s">
        <v>147</v>
      </c>
    </row>
    <row r="250" spans="1:10" ht="15" customHeight="1" x14ac:dyDescent="0.2">
      <c r="A250" s="167">
        <v>1949</v>
      </c>
      <c r="B250" t="s">
        <v>303</v>
      </c>
      <c r="C250" t="s">
        <v>102</v>
      </c>
      <c r="D250" t="s">
        <v>140</v>
      </c>
      <c r="E250" t="s">
        <v>71</v>
      </c>
      <c r="F250" t="s">
        <v>95</v>
      </c>
      <c r="G250" t="s">
        <v>133</v>
      </c>
      <c r="H250" t="s">
        <v>111</v>
      </c>
      <c r="I250" t="s">
        <v>154</v>
      </c>
      <c r="J250" t="s">
        <v>147</v>
      </c>
    </row>
    <row r="251" spans="1:10" ht="15" customHeight="1" x14ac:dyDescent="0.2">
      <c r="A251" s="167">
        <v>1885</v>
      </c>
      <c r="B251" t="s">
        <v>304</v>
      </c>
      <c r="C251" t="s">
        <v>102</v>
      </c>
      <c r="D251" t="s">
        <v>140</v>
      </c>
      <c r="E251" t="s">
        <v>71</v>
      </c>
      <c r="F251" t="s">
        <v>95</v>
      </c>
      <c r="G251" t="s">
        <v>126</v>
      </c>
      <c r="H251" t="s">
        <v>111</v>
      </c>
      <c r="I251" t="s">
        <v>154</v>
      </c>
      <c r="J251" t="s">
        <v>147</v>
      </c>
    </row>
    <row r="252" spans="1:10" ht="15" customHeight="1" x14ac:dyDescent="0.2">
      <c r="A252" s="167">
        <v>1757</v>
      </c>
      <c r="B252" t="s">
        <v>305</v>
      </c>
      <c r="C252" t="s">
        <v>102</v>
      </c>
      <c r="D252" t="s">
        <v>133</v>
      </c>
      <c r="E252" t="s">
        <v>71</v>
      </c>
      <c r="F252" t="s">
        <v>95</v>
      </c>
      <c r="G252" t="s">
        <v>126</v>
      </c>
      <c r="H252" t="s">
        <v>111</v>
      </c>
      <c r="I252" t="s">
        <v>154</v>
      </c>
      <c r="J252" t="s">
        <v>147</v>
      </c>
    </row>
    <row r="253" spans="1:10" ht="15" customHeight="1" x14ac:dyDescent="0.2">
      <c r="A253" s="167">
        <v>1501</v>
      </c>
      <c r="B253" t="s">
        <v>306</v>
      </c>
      <c r="C253" t="s">
        <v>102</v>
      </c>
      <c r="D253" t="s">
        <v>140</v>
      </c>
      <c r="E253" t="s">
        <v>71</v>
      </c>
      <c r="F253" t="s">
        <v>95</v>
      </c>
      <c r="G253" t="s">
        <v>126</v>
      </c>
      <c r="H253" t="s">
        <v>111</v>
      </c>
      <c r="I253" t="s">
        <v>154</v>
      </c>
      <c r="J253" t="s">
        <v>133</v>
      </c>
    </row>
    <row r="254" spans="1:10" ht="15" customHeight="1" x14ac:dyDescent="0.2">
      <c r="A254" s="167">
        <v>989</v>
      </c>
      <c r="B254" t="s">
        <v>307</v>
      </c>
      <c r="C254" t="s">
        <v>102</v>
      </c>
      <c r="D254" t="s">
        <v>140</v>
      </c>
      <c r="E254" t="s">
        <v>71</v>
      </c>
      <c r="F254" t="s">
        <v>95</v>
      </c>
      <c r="G254" t="s">
        <v>126</v>
      </c>
      <c r="H254" t="s">
        <v>111</v>
      </c>
      <c r="I254" t="s">
        <v>133</v>
      </c>
      <c r="J254" t="s">
        <v>147</v>
      </c>
    </row>
    <row r="255" spans="1:10" ht="15" customHeight="1" x14ac:dyDescent="0.2">
      <c r="A255" s="167">
        <v>1853</v>
      </c>
      <c r="B255" t="s">
        <v>308</v>
      </c>
      <c r="C255" t="s">
        <v>102</v>
      </c>
      <c r="D255" t="s">
        <v>119</v>
      </c>
      <c r="E255" t="s">
        <v>71</v>
      </c>
      <c r="F255" t="s">
        <v>95</v>
      </c>
      <c r="G255" t="s">
        <v>140</v>
      </c>
      <c r="H255" t="s">
        <v>111</v>
      </c>
      <c r="I255" t="s">
        <v>154</v>
      </c>
      <c r="J255" t="s">
        <v>147</v>
      </c>
    </row>
    <row r="256" spans="1:10" ht="15" customHeight="1" x14ac:dyDescent="0.2">
      <c r="A256" s="167">
        <v>1725</v>
      </c>
      <c r="B256" t="s">
        <v>309</v>
      </c>
      <c r="C256" t="s">
        <v>102</v>
      </c>
      <c r="D256" t="s">
        <v>119</v>
      </c>
      <c r="E256" t="s">
        <v>71</v>
      </c>
      <c r="F256" t="s">
        <v>95</v>
      </c>
      <c r="G256" t="s">
        <v>133</v>
      </c>
      <c r="H256" t="s">
        <v>111</v>
      </c>
      <c r="I256" t="s">
        <v>154</v>
      </c>
      <c r="J256" t="s">
        <v>147</v>
      </c>
    </row>
    <row r="257" spans="1:10" ht="15" customHeight="1" x14ac:dyDescent="0.2">
      <c r="A257" s="167">
        <v>1469</v>
      </c>
      <c r="B257" t="s">
        <v>310</v>
      </c>
      <c r="C257" t="s">
        <v>102</v>
      </c>
      <c r="D257" t="s">
        <v>119</v>
      </c>
      <c r="E257" t="s">
        <v>71</v>
      </c>
      <c r="F257" t="s">
        <v>95</v>
      </c>
      <c r="G257" t="s">
        <v>140</v>
      </c>
      <c r="H257" t="s">
        <v>111</v>
      </c>
      <c r="I257" t="s">
        <v>154</v>
      </c>
      <c r="J257" t="s">
        <v>133</v>
      </c>
    </row>
    <row r="258" spans="1:10" ht="15" customHeight="1" x14ac:dyDescent="0.2">
      <c r="A258" s="167">
        <v>957</v>
      </c>
      <c r="B258" t="s">
        <v>311</v>
      </c>
      <c r="C258" t="s">
        <v>102</v>
      </c>
      <c r="D258" t="s">
        <v>119</v>
      </c>
      <c r="E258" t="s">
        <v>71</v>
      </c>
      <c r="F258" t="s">
        <v>95</v>
      </c>
      <c r="G258" t="s">
        <v>140</v>
      </c>
      <c r="H258" t="s">
        <v>111</v>
      </c>
      <c r="I258" t="s">
        <v>133</v>
      </c>
      <c r="J258" t="s">
        <v>147</v>
      </c>
    </row>
    <row r="259" spans="1:10" ht="15" customHeight="1" x14ac:dyDescent="0.2">
      <c r="A259" s="167">
        <v>1661</v>
      </c>
      <c r="B259" t="s">
        <v>312</v>
      </c>
      <c r="C259" t="s">
        <v>102</v>
      </c>
      <c r="D259" t="s">
        <v>119</v>
      </c>
      <c r="E259" t="s">
        <v>71</v>
      </c>
      <c r="F259" t="s">
        <v>95</v>
      </c>
      <c r="G259" t="s">
        <v>126</v>
      </c>
      <c r="H259" t="s">
        <v>111</v>
      </c>
      <c r="I259" t="s">
        <v>154</v>
      </c>
      <c r="J259" t="s">
        <v>147</v>
      </c>
    </row>
    <row r="260" spans="1:10" ht="15" customHeight="1" x14ac:dyDescent="0.2">
      <c r="A260" s="167">
        <v>1405</v>
      </c>
      <c r="B260" t="s">
        <v>313</v>
      </c>
      <c r="C260" t="s">
        <v>126</v>
      </c>
      <c r="D260" t="s">
        <v>119</v>
      </c>
      <c r="E260" t="s">
        <v>71</v>
      </c>
      <c r="F260" t="s">
        <v>95</v>
      </c>
      <c r="G260" t="s">
        <v>140</v>
      </c>
      <c r="H260" t="s">
        <v>111</v>
      </c>
      <c r="I260" t="s">
        <v>154</v>
      </c>
      <c r="J260" t="s">
        <v>102</v>
      </c>
    </row>
    <row r="261" spans="1:10" ht="15" customHeight="1" x14ac:dyDescent="0.2">
      <c r="A261" s="167">
        <v>893</v>
      </c>
      <c r="B261" t="s">
        <v>314</v>
      </c>
      <c r="C261" t="s">
        <v>126</v>
      </c>
      <c r="D261" t="s">
        <v>119</v>
      </c>
      <c r="E261" t="s">
        <v>71</v>
      </c>
      <c r="F261" t="s">
        <v>95</v>
      </c>
      <c r="G261" t="s">
        <v>140</v>
      </c>
      <c r="H261" t="s">
        <v>111</v>
      </c>
      <c r="I261" t="s">
        <v>102</v>
      </c>
      <c r="J261" t="s">
        <v>147</v>
      </c>
    </row>
    <row r="262" spans="1:10" ht="15" customHeight="1" x14ac:dyDescent="0.2">
      <c r="A262" s="167">
        <v>1277</v>
      </c>
      <c r="B262" t="s">
        <v>315</v>
      </c>
      <c r="C262" t="s">
        <v>102</v>
      </c>
      <c r="D262" t="s">
        <v>119</v>
      </c>
      <c r="E262" t="s">
        <v>71</v>
      </c>
      <c r="F262" t="s">
        <v>95</v>
      </c>
      <c r="G262" t="s">
        <v>126</v>
      </c>
      <c r="H262" t="s">
        <v>111</v>
      </c>
      <c r="I262" t="s">
        <v>154</v>
      </c>
      <c r="J262" t="s">
        <v>133</v>
      </c>
    </row>
    <row r="263" spans="1:10" ht="15" customHeight="1" x14ac:dyDescent="0.2">
      <c r="A263" s="167">
        <v>765</v>
      </c>
      <c r="B263" t="s">
        <v>316</v>
      </c>
      <c r="C263" t="s">
        <v>102</v>
      </c>
      <c r="D263" t="s">
        <v>119</v>
      </c>
      <c r="E263" t="s">
        <v>71</v>
      </c>
      <c r="F263" t="s">
        <v>95</v>
      </c>
      <c r="G263" t="s">
        <v>126</v>
      </c>
      <c r="H263" t="s">
        <v>111</v>
      </c>
      <c r="I263" t="s">
        <v>133</v>
      </c>
      <c r="J263" t="s">
        <v>147</v>
      </c>
    </row>
    <row r="264" spans="1:10" ht="15" customHeight="1" x14ac:dyDescent="0.2">
      <c r="A264" s="167">
        <v>509</v>
      </c>
      <c r="B264" t="s">
        <v>317</v>
      </c>
      <c r="C264" t="s">
        <v>126</v>
      </c>
      <c r="D264" t="s">
        <v>119</v>
      </c>
      <c r="E264" t="s">
        <v>71</v>
      </c>
      <c r="F264" t="s">
        <v>95</v>
      </c>
      <c r="G264" t="s">
        <v>140</v>
      </c>
      <c r="H264" t="s">
        <v>111</v>
      </c>
      <c r="I264" t="s">
        <v>102</v>
      </c>
      <c r="J264" t="s">
        <v>133</v>
      </c>
    </row>
    <row r="265" spans="1:10" ht="15" customHeight="1" x14ac:dyDescent="0.2">
      <c r="A265" s="167">
        <v>2019</v>
      </c>
      <c r="B265" t="s">
        <v>318</v>
      </c>
      <c r="C265" t="s">
        <v>126</v>
      </c>
      <c r="D265" t="s">
        <v>140</v>
      </c>
      <c r="E265" t="s">
        <v>71</v>
      </c>
      <c r="F265" t="s">
        <v>84</v>
      </c>
      <c r="G265" t="s">
        <v>133</v>
      </c>
      <c r="H265" t="s">
        <v>119</v>
      </c>
      <c r="I265" t="s">
        <v>154</v>
      </c>
      <c r="J265" t="s">
        <v>147</v>
      </c>
    </row>
    <row r="266" spans="1:10" ht="15" customHeight="1" x14ac:dyDescent="0.2">
      <c r="A266" s="167">
        <v>2003</v>
      </c>
      <c r="B266" t="s">
        <v>319</v>
      </c>
      <c r="C266" t="s">
        <v>126</v>
      </c>
      <c r="D266" t="s">
        <v>140</v>
      </c>
      <c r="E266" t="s">
        <v>71</v>
      </c>
      <c r="F266" t="s">
        <v>84</v>
      </c>
      <c r="G266" t="s">
        <v>133</v>
      </c>
      <c r="H266" t="s">
        <v>111</v>
      </c>
      <c r="I266" t="s">
        <v>154</v>
      </c>
      <c r="J266" t="s">
        <v>147</v>
      </c>
    </row>
    <row r="267" spans="1:10" ht="15" customHeight="1" x14ac:dyDescent="0.2">
      <c r="A267" s="167">
        <v>1971</v>
      </c>
      <c r="B267" t="s">
        <v>320</v>
      </c>
      <c r="C267" t="s">
        <v>133</v>
      </c>
      <c r="D267" t="s">
        <v>119</v>
      </c>
      <c r="E267" t="s">
        <v>71</v>
      </c>
      <c r="F267" t="s">
        <v>84</v>
      </c>
      <c r="G267" t="s">
        <v>140</v>
      </c>
      <c r="H267" t="s">
        <v>111</v>
      </c>
      <c r="I267" t="s">
        <v>154</v>
      </c>
      <c r="J267" t="s">
        <v>147</v>
      </c>
    </row>
    <row r="268" spans="1:10" ht="15" customHeight="1" x14ac:dyDescent="0.2">
      <c r="A268" s="167">
        <v>1907</v>
      </c>
      <c r="B268" t="s">
        <v>321</v>
      </c>
      <c r="C268" t="s">
        <v>126</v>
      </c>
      <c r="D268" t="s">
        <v>119</v>
      </c>
      <c r="E268" t="s">
        <v>71</v>
      </c>
      <c r="F268" t="s">
        <v>84</v>
      </c>
      <c r="G268" t="s">
        <v>140</v>
      </c>
      <c r="H268" t="s">
        <v>111</v>
      </c>
      <c r="I268" t="s">
        <v>154</v>
      </c>
      <c r="J268" t="s">
        <v>147</v>
      </c>
    </row>
    <row r="269" spans="1:10" ht="15" customHeight="1" x14ac:dyDescent="0.2">
      <c r="A269" s="167">
        <v>1779</v>
      </c>
      <c r="B269" t="s">
        <v>322</v>
      </c>
      <c r="C269" t="s">
        <v>126</v>
      </c>
      <c r="D269" t="s">
        <v>119</v>
      </c>
      <c r="E269" t="s">
        <v>71</v>
      </c>
      <c r="F269" t="s">
        <v>84</v>
      </c>
      <c r="G269" t="s">
        <v>133</v>
      </c>
      <c r="H269" t="s">
        <v>111</v>
      </c>
      <c r="I269" t="s">
        <v>154</v>
      </c>
      <c r="J269" t="s">
        <v>147</v>
      </c>
    </row>
    <row r="270" spans="1:10" ht="15" customHeight="1" x14ac:dyDescent="0.2">
      <c r="A270" s="167">
        <v>1523</v>
      </c>
      <c r="B270" t="s">
        <v>323</v>
      </c>
      <c r="C270" t="s">
        <v>126</v>
      </c>
      <c r="D270" t="s">
        <v>119</v>
      </c>
      <c r="E270" t="s">
        <v>71</v>
      </c>
      <c r="F270" t="s">
        <v>84</v>
      </c>
      <c r="G270" t="s">
        <v>140</v>
      </c>
      <c r="H270" t="s">
        <v>111</v>
      </c>
      <c r="I270" t="s">
        <v>154</v>
      </c>
      <c r="J270" t="s">
        <v>133</v>
      </c>
    </row>
    <row r="271" spans="1:10" ht="15" customHeight="1" x14ac:dyDescent="0.2">
      <c r="A271" s="167">
        <v>1011</v>
      </c>
      <c r="B271" t="s">
        <v>324</v>
      </c>
      <c r="C271" t="s">
        <v>126</v>
      </c>
      <c r="D271" t="s">
        <v>119</v>
      </c>
      <c r="E271" t="s">
        <v>71</v>
      </c>
      <c r="F271" t="s">
        <v>84</v>
      </c>
      <c r="G271" t="s">
        <v>140</v>
      </c>
      <c r="H271" t="s">
        <v>111</v>
      </c>
      <c r="I271" t="s">
        <v>133</v>
      </c>
      <c r="J271" t="s">
        <v>147</v>
      </c>
    </row>
    <row r="272" spans="1:10" ht="15" customHeight="1" x14ac:dyDescent="0.2">
      <c r="A272" s="167">
        <v>1995</v>
      </c>
      <c r="B272" t="s">
        <v>325</v>
      </c>
      <c r="C272" t="s">
        <v>102</v>
      </c>
      <c r="D272" t="s">
        <v>140</v>
      </c>
      <c r="E272" t="s">
        <v>71</v>
      </c>
      <c r="F272" t="s">
        <v>84</v>
      </c>
      <c r="G272" t="s">
        <v>133</v>
      </c>
      <c r="H272" t="s">
        <v>126</v>
      </c>
      <c r="I272" t="s">
        <v>154</v>
      </c>
      <c r="J272" t="s">
        <v>147</v>
      </c>
    </row>
    <row r="273" spans="1:10" ht="15" customHeight="1" x14ac:dyDescent="0.2">
      <c r="A273" s="167">
        <v>1963</v>
      </c>
      <c r="B273" t="s">
        <v>326</v>
      </c>
      <c r="C273" t="s">
        <v>102</v>
      </c>
      <c r="D273" t="s">
        <v>140</v>
      </c>
      <c r="E273" t="s">
        <v>71</v>
      </c>
      <c r="F273" t="s">
        <v>84</v>
      </c>
      <c r="G273" t="s">
        <v>133</v>
      </c>
      <c r="H273" t="s">
        <v>119</v>
      </c>
      <c r="I273" t="s">
        <v>154</v>
      </c>
      <c r="J273" t="s">
        <v>147</v>
      </c>
    </row>
    <row r="274" spans="1:10" ht="15" customHeight="1" x14ac:dyDescent="0.2">
      <c r="A274" s="167">
        <v>1899</v>
      </c>
      <c r="B274" t="s">
        <v>327</v>
      </c>
      <c r="C274" t="s">
        <v>102</v>
      </c>
      <c r="D274" t="s">
        <v>140</v>
      </c>
      <c r="E274" t="s">
        <v>71</v>
      </c>
      <c r="F274" t="s">
        <v>84</v>
      </c>
      <c r="G274" t="s">
        <v>126</v>
      </c>
      <c r="H274" t="s">
        <v>119</v>
      </c>
      <c r="I274" t="s">
        <v>154</v>
      </c>
      <c r="J274" t="s">
        <v>147</v>
      </c>
    </row>
    <row r="275" spans="1:10" ht="15" customHeight="1" x14ac:dyDescent="0.2">
      <c r="A275" s="167">
        <v>1771</v>
      </c>
      <c r="B275" t="s">
        <v>328</v>
      </c>
      <c r="C275" t="s">
        <v>102</v>
      </c>
      <c r="D275" t="s">
        <v>119</v>
      </c>
      <c r="E275" t="s">
        <v>71</v>
      </c>
      <c r="F275" t="s">
        <v>84</v>
      </c>
      <c r="G275" t="s">
        <v>133</v>
      </c>
      <c r="H275" t="s">
        <v>126</v>
      </c>
      <c r="I275" t="s">
        <v>154</v>
      </c>
      <c r="J275" t="s">
        <v>147</v>
      </c>
    </row>
    <row r="276" spans="1:10" ht="15" customHeight="1" x14ac:dyDescent="0.2">
      <c r="A276" s="167">
        <v>1515</v>
      </c>
      <c r="B276" t="s">
        <v>329</v>
      </c>
      <c r="C276" t="s">
        <v>102</v>
      </c>
      <c r="D276" t="s">
        <v>140</v>
      </c>
      <c r="E276" t="s">
        <v>71</v>
      </c>
      <c r="F276" t="s">
        <v>84</v>
      </c>
      <c r="G276" t="s">
        <v>126</v>
      </c>
      <c r="H276" t="s">
        <v>119</v>
      </c>
      <c r="I276" t="s">
        <v>154</v>
      </c>
      <c r="J276" t="s">
        <v>133</v>
      </c>
    </row>
    <row r="277" spans="1:10" ht="15" customHeight="1" x14ac:dyDescent="0.2">
      <c r="A277" s="167">
        <v>1003</v>
      </c>
      <c r="B277" t="s">
        <v>330</v>
      </c>
      <c r="C277" t="s">
        <v>102</v>
      </c>
      <c r="D277" t="s">
        <v>140</v>
      </c>
      <c r="E277" t="s">
        <v>71</v>
      </c>
      <c r="F277" t="s">
        <v>84</v>
      </c>
      <c r="G277" t="s">
        <v>126</v>
      </c>
      <c r="H277" t="s">
        <v>119</v>
      </c>
      <c r="I277" t="s">
        <v>133</v>
      </c>
      <c r="J277" t="s">
        <v>147</v>
      </c>
    </row>
    <row r="278" spans="1:10" ht="15" customHeight="1" x14ac:dyDescent="0.2">
      <c r="A278" s="167">
        <v>1947</v>
      </c>
      <c r="B278" t="s">
        <v>331</v>
      </c>
      <c r="C278" t="s">
        <v>102</v>
      </c>
      <c r="D278" t="s">
        <v>140</v>
      </c>
      <c r="E278" t="s">
        <v>71</v>
      </c>
      <c r="F278" t="s">
        <v>84</v>
      </c>
      <c r="G278" t="s">
        <v>133</v>
      </c>
      <c r="H278" t="s">
        <v>111</v>
      </c>
      <c r="I278" t="s">
        <v>154</v>
      </c>
      <c r="J278" t="s">
        <v>147</v>
      </c>
    </row>
    <row r="279" spans="1:10" ht="15" customHeight="1" x14ac:dyDescent="0.2">
      <c r="A279" s="167">
        <v>1883</v>
      </c>
      <c r="B279" t="s">
        <v>332</v>
      </c>
      <c r="C279" t="s">
        <v>102</v>
      </c>
      <c r="D279" t="s">
        <v>140</v>
      </c>
      <c r="E279" t="s">
        <v>71</v>
      </c>
      <c r="F279" t="s">
        <v>84</v>
      </c>
      <c r="G279" t="s">
        <v>126</v>
      </c>
      <c r="H279" t="s">
        <v>111</v>
      </c>
      <c r="I279" t="s">
        <v>154</v>
      </c>
      <c r="J279" t="s">
        <v>147</v>
      </c>
    </row>
    <row r="280" spans="1:10" ht="15" customHeight="1" x14ac:dyDescent="0.2">
      <c r="A280" s="167">
        <v>1755</v>
      </c>
      <c r="B280" t="s">
        <v>333</v>
      </c>
      <c r="C280" t="s">
        <v>102</v>
      </c>
      <c r="D280" t="s">
        <v>133</v>
      </c>
      <c r="E280" t="s">
        <v>71</v>
      </c>
      <c r="F280" t="s">
        <v>84</v>
      </c>
      <c r="G280" t="s">
        <v>126</v>
      </c>
      <c r="H280" t="s">
        <v>111</v>
      </c>
      <c r="I280" t="s">
        <v>154</v>
      </c>
      <c r="J280" t="s">
        <v>147</v>
      </c>
    </row>
    <row r="281" spans="1:10" ht="15" customHeight="1" x14ac:dyDescent="0.2">
      <c r="A281" s="167">
        <v>1499</v>
      </c>
      <c r="B281" t="s">
        <v>334</v>
      </c>
      <c r="C281" t="s">
        <v>102</v>
      </c>
      <c r="D281" t="s">
        <v>140</v>
      </c>
      <c r="E281" t="s">
        <v>71</v>
      </c>
      <c r="F281" t="s">
        <v>84</v>
      </c>
      <c r="G281" t="s">
        <v>126</v>
      </c>
      <c r="H281" t="s">
        <v>111</v>
      </c>
      <c r="I281" t="s">
        <v>154</v>
      </c>
      <c r="J281" t="s">
        <v>133</v>
      </c>
    </row>
    <row r="282" spans="1:10" ht="15" customHeight="1" x14ac:dyDescent="0.2">
      <c r="A282" s="167">
        <v>987</v>
      </c>
      <c r="B282" t="s">
        <v>335</v>
      </c>
      <c r="C282" t="s">
        <v>102</v>
      </c>
      <c r="D282" t="s">
        <v>140</v>
      </c>
      <c r="E282" t="s">
        <v>71</v>
      </c>
      <c r="F282" t="s">
        <v>84</v>
      </c>
      <c r="G282" t="s">
        <v>126</v>
      </c>
      <c r="H282" t="s">
        <v>111</v>
      </c>
      <c r="I282" t="s">
        <v>133</v>
      </c>
      <c r="J282" t="s">
        <v>147</v>
      </c>
    </row>
    <row r="283" spans="1:10" ht="15" customHeight="1" x14ac:dyDescent="0.2">
      <c r="A283" s="167">
        <v>1851</v>
      </c>
      <c r="B283" t="s">
        <v>336</v>
      </c>
      <c r="C283" t="s">
        <v>102</v>
      </c>
      <c r="D283" t="s">
        <v>119</v>
      </c>
      <c r="E283" t="s">
        <v>71</v>
      </c>
      <c r="F283" t="s">
        <v>84</v>
      </c>
      <c r="G283" t="s">
        <v>140</v>
      </c>
      <c r="H283" t="s">
        <v>111</v>
      </c>
      <c r="I283" t="s">
        <v>154</v>
      </c>
      <c r="J283" t="s">
        <v>147</v>
      </c>
    </row>
    <row r="284" spans="1:10" ht="15" customHeight="1" x14ac:dyDescent="0.2">
      <c r="A284" s="167">
        <v>1723</v>
      </c>
      <c r="B284" t="s">
        <v>337</v>
      </c>
      <c r="C284" t="s">
        <v>102</v>
      </c>
      <c r="D284" t="s">
        <v>119</v>
      </c>
      <c r="E284" t="s">
        <v>71</v>
      </c>
      <c r="F284" t="s">
        <v>84</v>
      </c>
      <c r="G284" t="s">
        <v>133</v>
      </c>
      <c r="H284" t="s">
        <v>111</v>
      </c>
      <c r="I284" t="s">
        <v>154</v>
      </c>
      <c r="J284" t="s">
        <v>147</v>
      </c>
    </row>
    <row r="285" spans="1:10" ht="15" customHeight="1" x14ac:dyDescent="0.2">
      <c r="A285" s="167">
        <v>1467</v>
      </c>
      <c r="B285" t="s">
        <v>338</v>
      </c>
      <c r="C285" t="s">
        <v>102</v>
      </c>
      <c r="D285" t="s">
        <v>119</v>
      </c>
      <c r="E285" t="s">
        <v>71</v>
      </c>
      <c r="F285" t="s">
        <v>84</v>
      </c>
      <c r="G285" t="s">
        <v>140</v>
      </c>
      <c r="H285" t="s">
        <v>111</v>
      </c>
      <c r="I285" t="s">
        <v>154</v>
      </c>
      <c r="J285" t="s">
        <v>133</v>
      </c>
    </row>
    <row r="286" spans="1:10" ht="15" customHeight="1" x14ac:dyDescent="0.2">
      <c r="A286" s="167">
        <v>955</v>
      </c>
      <c r="B286" t="s">
        <v>339</v>
      </c>
      <c r="C286" t="s">
        <v>102</v>
      </c>
      <c r="D286" t="s">
        <v>119</v>
      </c>
      <c r="E286" t="s">
        <v>71</v>
      </c>
      <c r="F286" t="s">
        <v>84</v>
      </c>
      <c r="G286" t="s">
        <v>140</v>
      </c>
      <c r="H286" t="s">
        <v>111</v>
      </c>
      <c r="I286" t="s">
        <v>133</v>
      </c>
      <c r="J286" t="s">
        <v>147</v>
      </c>
    </row>
    <row r="287" spans="1:10" ht="15" customHeight="1" x14ac:dyDescent="0.2">
      <c r="A287" s="167">
        <v>1659</v>
      </c>
      <c r="B287" t="s">
        <v>340</v>
      </c>
      <c r="C287" t="s">
        <v>102</v>
      </c>
      <c r="D287" t="s">
        <v>119</v>
      </c>
      <c r="E287" t="s">
        <v>71</v>
      </c>
      <c r="F287" t="s">
        <v>84</v>
      </c>
      <c r="G287" t="s">
        <v>126</v>
      </c>
      <c r="H287" t="s">
        <v>111</v>
      </c>
      <c r="I287" t="s">
        <v>154</v>
      </c>
      <c r="J287" t="s">
        <v>147</v>
      </c>
    </row>
    <row r="288" spans="1:10" ht="15" customHeight="1" x14ac:dyDescent="0.2">
      <c r="A288" s="167">
        <v>1403</v>
      </c>
      <c r="B288" t="s">
        <v>341</v>
      </c>
      <c r="C288" t="s">
        <v>126</v>
      </c>
      <c r="D288" t="s">
        <v>119</v>
      </c>
      <c r="E288" t="s">
        <v>71</v>
      </c>
      <c r="F288" t="s">
        <v>84</v>
      </c>
      <c r="G288" t="s">
        <v>140</v>
      </c>
      <c r="H288" t="s">
        <v>111</v>
      </c>
      <c r="I288" t="s">
        <v>154</v>
      </c>
      <c r="J288" t="s">
        <v>102</v>
      </c>
    </row>
    <row r="289" spans="1:10" ht="15" customHeight="1" x14ac:dyDescent="0.2">
      <c r="A289" s="167">
        <v>891</v>
      </c>
      <c r="B289" t="s">
        <v>342</v>
      </c>
      <c r="C289" t="s">
        <v>126</v>
      </c>
      <c r="D289" t="s">
        <v>119</v>
      </c>
      <c r="E289" t="s">
        <v>71</v>
      </c>
      <c r="F289" t="s">
        <v>84</v>
      </c>
      <c r="G289" t="s">
        <v>140</v>
      </c>
      <c r="H289" t="s">
        <v>111</v>
      </c>
      <c r="I289" t="s">
        <v>102</v>
      </c>
      <c r="J289" t="s">
        <v>147</v>
      </c>
    </row>
    <row r="290" spans="1:10" ht="15" customHeight="1" x14ac:dyDescent="0.2">
      <c r="A290" s="167">
        <v>1275</v>
      </c>
      <c r="B290" t="s">
        <v>343</v>
      </c>
      <c r="C290" t="s">
        <v>102</v>
      </c>
      <c r="D290" t="s">
        <v>119</v>
      </c>
      <c r="E290" t="s">
        <v>71</v>
      </c>
      <c r="F290" t="s">
        <v>84</v>
      </c>
      <c r="G290" t="s">
        <v>126</v>
      </c>
      <c r="H290" t="s">
        <v>111</v>
      </c>
      <c r="I290" t="s">
        <v>154</v>
      </c>
      <c r="J290" t="s">
        <v>133</v>
      </c>
    </row>
    <row r="291" spans="1:10" ht="15" customHeight="1" x14ac:dyDescent="0.2">
      <c r="A291" s="167">
        <v>763</v>
      </c>
      <c r="B291" t="s">
        <v>344</v>
      </c>
      <c r="C291" t="s">
        <v>102</v>
      </c>
      <c r="D291" t="s">
        <v>119</v>
      </c>
      <c r="E291" t="s">
        <v>71</v>
      </c>
      <c r="F291" t="s">
        <v>84</v>
      </c>
      <c r="G291" t="s">
        <v>126</v>
      </c>
      <c r="H291" t="s">
        <v>111</v>
      </c>
      <c r="I291" t="s">
        <v>133</v>
      </c>
      <c r="J291" t="s">
        <v>147</v>
      </c>
    </row>
    <row r="292" spans="1:10" ht="15" customHeight="1" x14ac:dyDescent="0.2">
      <c r="A292" s="167">
        <v>507</v>
      </c>
      <c r="B292" t="s">
        <v>345</v>
      </c>
      <c r="C292" t="s">
        <v>126</v>
      </c>
      <c r="D292" t="s">
        <v>119</v>
      </c>
      <c r="E292" t="s">
        <v>71</v>
      </c>
      <c r="F292" t="s">
        <v>84</v>
      </c>
      <c r="G292" t="s">
        <v>140</v>
      </c>
      <c r="H292" t="s">
        <v>111</v>
      </c>
      <c r="I292" t="s">
        <v>102</v>
      </c>
      <c r="J292" t="s">
        <v>133</v>
      </c>
    </row>
    <row r="293" spans="1:10" ht="15" customHeight="1" x14ac:dyDescent="0.2">
      <c r="A293" s="167">
        <v>1991</v>
      </c>
      <c r="B293" t="s">
        <v>346</v>
      </c>
      <c r="C293" t="s">
        <v>126</v>
      </c>
      <c r="D293" t="s">
        <v>140</v>
      </c>
      <c r="E293" t="s">
        <v>71</v>
      </c>
      <c r="F293" t="s">
        <v>84</v>
      </c>
      <c r="G293" t="s">
        <v>133</v>
      </c>
      <c r="H293" t="s">
        <v>95</v>
      </c>
      <c r="I293" t="s">
        <v>154</v>
      </c>
      <c r="J293" t="s">
        <v>147</v>
      </c>
    </row>
    <row r="294" spans="1:10" ht="15" customHeight="1" x14ac:dyDescent="0.2">
      <c r="A294" s="167">
        <v>1959</v>
      </c>
      <c r="B294" t="s">
        <v>347</v>
      </c>
      <c r="C294" t="s">
        <v>133</v>
      </c>
      <c r="D294" t="s">
        <v>119</v>
      </c>
      <c r="E294" t="s">
        <v>71</v>
      </c>
      <c r="F294" t="s">
        <v>84</v>
      </c>
      <c r="G294" t="s">
        <v>140</v>
      </c>
      <c r="H294" t="s">
        <v>95</v>
      </c>
      <c r="I294" t="s">
        <v>154</v>
      </c>
      <c r="J294" t="s">
        <v>147</v>
      </c>
    </row>
    <row r="295" spans="1:10" ht="15" customHeight="1" x14ac:dyDescent="0.2">
      <c r="A295" s="167">
        <v>1895</v>
      </c>
      <c r="B295" t="s">
        <v>348</v>
      </c>
      <c r="C295" t="s">
        <v>126</v>
      </c>
      <c r="D295" t="s">
        <v>119</v>
      </c>
      <c r="E295" t="s">
        <v>71</v>
      </c>
      <c r="F295" t="s">
        <v>84</v>
      </c>
      <c r="G295" t="s">
        <v>140</v>
      </c>
      <c r="H295" t="s">
        <v>95</v>
      </c>
      <c r="I295" t="s">
        <v>154</v>
      </c>
      <c r="J295" t="s">
        <v>147</v>
      </c>
    </row>
    <row r="296" spans="1:10" ht="15" customHeight="1" x14ac:dyDescent="0.2">
      <c r="A296" s="167">
        <v>1767</v>
      </c>
      <c r="B296" t="s">
        <v>349</v>
      </c>
      <c r="C296" t="s">
        <v>126</v>
      </c>
      <c r="D296" t="s">
        <v>119</v>
      </c>
      <c r="E296" t="s">
        <v>71</v>
      </c>
      <c r="F296" t="s">
        <v>84</v>
      </c>
      <c r="G296" t="s">
        <v>133</v>
      </c>
      <c r="H296" t="s">
        <v>95</v>
      </c>
      <c r="I296" t="s">
        <v>154</v>
      </c>
      <c r="J296" t="s">
        <v>147</v>
      </c>
    </row>
    <row r="297" spans="1:10" ht="15" customHeight="1" x14ac:dyDescent="0.2">
      <c r="A297" s="167">
        <v>1511</v>
      </c>
      <c r="B297" t="s">
        <v>350</v>
      </c>
      <c r="C297" t="s">
        <v>126</v>
      </c>
      <c r="D297" t="s">
        <v>119</v>
      </c>
      <c r="E297" t="s">
        <v>71</v>
      </c>
      <c r="F297" t="s">
        <v>84</v>
      </c>
      <c r="G297" t="s">
        <v>140</v>
      </c>
      <c r="H297" t="s">
        <v>95</v>
      </c>
      <c r="I297" t="s">
        <v>154</v>
      </c>
      <c r="J297" t="s">
        <v>133</v>
      </c>
    </row>
    <row r="298" spans="1:10" ht="15" customHeight="1" x14ac:dyDescent="0.2">
      <c r="A298" s="167">
        <v>999</v>
      </c>
      <c r="B298" t="s">
        <v>351</v>
      </c>
      <c r="C298" t="s">
        <v>126</v>
      </c>
      <c r="D298" t="s">
        <v>119</v>
      </c>
      <c r="E298" t="s">
        <v>71</v>
      </c>
      <c r="F298" t="s">
        <v>84</v>
      </c>
      <c r="G298" t="s">
        <v>140</v>
      </c>
      <c r="H298" t="s">
        <v>95</v>
      </c>
      <c r="I298" t="s">
        <v>133</v>
      </c>
      <c r="J298" t="s">
        <v>147</v>
      </c>
    </row>
    <row r="299" spans="1:10" ht="15" customHeight="1" x14ac:dyDescent="0.2">
      <c r="A299" s="167">
        <v>1943</v>
      </c>
      <c r="B299" t="s">
        <v>352</v>
      </c>
      <c r="C299" t="s">
        <v>84</v>
      </c>
      <c r="D299" t="s">
        <v>140</v>
      </c>
      <c r="E299" t="s">
        <v>71</v>
      </c>
      <c r="F299" t="s">
        <v>95</v>
      </c>
      <c r="G299" t="s">
        <v>133</v>
      </c>
      <c r="H299" t="s">
        <v>111</v>
      </c>
      <c r="I299" t="s">
        <v>154</v>
      </c>
      <c r="J299" t="s">
        <v>147</v>
      </c>
    </row>
    <row r="300" spans="1:10" ht="15" customHeight="1" x14ac:dyDescent="0.2">
      <c r="A300" s="167">
        <v>1879</v>
      </c>
      <c r="B300" t="s">
        <v>353</v>
      </c>
      <c r="C300" t="s">
        <v>84</v>
      </c>
      <c r="D300" t="s">
        <v>140</v>
      </c>
      <c r="E300" t="s">
        <v>71</v>
      </c>
      <c r="F300" t="s">
        <v>95</v>
      </c>
      <c r="G300" t="s">
        <v>126</v>
      </c>
      <c r="H300" t="s">
        <v>111</v>
      </c>
      <c r="I300" t="s">
        <v>154</v>
      </c>
      <c r="J300" t="s">
        <v>147</v>
      </c>
    </row>
    <row r="301" spans="1:10" ht="15" customHeight="1" x14ac:dyDescent="0.2">
      <c r="A301" s="167">
        <v>1751</v>
      </c>
      <c r="B301" t="s">
        <v>354</v>
      </c>
      <c r="C301" t="s">
        <v>84</v>
      </c>
      <c r="D301" t="s">
        <v>133</v>
      </c>
      <c r="E301" t="s">
        <v>71</v>
      </c>
      <c r="F301" t="s">
        <v>95</v>
      </c>
      <c r="G301" t="s">
        <v>126</v>
      </c>
      <c r="H301" t="s">
        <v>111</v>
      </c>
      <c r="I301" t="s">
        <v>154</v>
      </c>
      <c r="J301" t="s">
        <v>147</v>
      </c>
    </row>
    <row r="302" spans="1:10" ht="15" customHeight="1" x14ac:dyDescent="0.2">
      <c r="A302" s="167">
        <v>1495</v>
      </c>
      <c r="B302" t="s">
        <v>355</v>
      </c>
      <c r="C302" t="s">
        <v>84</v>
      </c>
      <c r="D302" t="s">
        <v>140</v>
      </c>
      <c r="E302" t="s">
        <v>71</v>
      </c>
      <c r="F302" t="s">
        <v>95</v>
      </c>
      <c r="G302" t="s">
        <v>126</v>
      </c>
      <c r="H302" t="s">
        <v>111</v>
      </c>
      <c r="I302" t="s">
        <v>154</v>
      </c>
      <c r="J302" t="s">
        <v>133</v>
      </c>
    </row>
    <row r="303" spans="1:10" ht="15" customHeight="1" x14ac:dyDescent="0.2">
      <c r="A303" s="167">
        <v>983</v>
      </c>
      <c r="B303" t="s">
        <v>356</v>
      </c>
      <c r="C303" t="s">
        <v>84</v>
      </c>
      <c r="D303" t="s">
        <v>140</v>
      </c>
      <c r="E303" t="s">
        <v>71</v>
      </c>
      <c r="F303" t="s">
        <v>95</v>
      </c>
      <c r="G303" t="s">
        <v>126</v>
      </c>
      <c r="H303" t="s">
        <v>111</v>
      </c>
      <c r="I303" t="s">
        <v>133</v>
      </c>
      <c r="J303" t="s">
        <v>147</v>
      </c>
    </row>
    <row r="304" spans="1:10" ht="15" customHeight="1" x14ac:dyDescent="0.2">
      <c r="A304" s="167">
        <v>1847</v>
      </c>
      <c r="B304" t="s">
        <v>357</v>
      </c>
      <c r="C304" t="s">
        <v>84</v>
      </c>
      <c r="D304" t="s">
        <v>119</v>
      </c>
      <c r="E304" t="s">
        <v>71</v>
      </c>
      <c r="F304" t="s">
        <v>95</v>
      </c>
      <c r="G304" t="s">
        <v>140</v>
      </c>
      <c r="H304" t="s">
        <v>111</v>
      </c>
      <c r="I304" t="s">
        <v>154</v>
      </c>
      <c r="J304" t="s">
        <v>147</v>
      </c>
    </row>
    <row r="305" spans="1:10" ht="15" customHeight="1" x14ac:dyDescent="0.2">
      <c r="A305" s="167">
        <v>1719</v>
      </c>
      <c r="B305" t="s">
        <v>358</v>
      </c>
      <c r="C305" t="s">
        <v>84</v>
      </c>
      <c r="D305" t="s">
        <v>119</v>
      </c>
      <c r="E305" t="s">
        <v>71</v>
      </c>
      <c r="F305" t="s">
        <v>95</v>
      </c>
      <c r="G305" t="s">
        <v>133</v>
      </c>
      <c r="H305" t="s">
        <v>111</v>
      </c>
      <c r="I305" t="s">
        <v>154</v>
      </c>
      <c r="J305" t="s">
        <v>147</v>
      </c>
    </row>
    <row r="306" spans="1:10" ht="15" customHeight="1" x14ac:dyDescent="0.2">
      <c r="A306" s="167">
        <v>1463</v>
      </c>
      <c r="B306" t="s">
        <v>359</v>
      </c>
      <c r="C306" t="s">
        <v>84</v>
      </c>
      <c r="D306" t="s">
        <v>119</v>
      </c>
      <c r="E306" t="s">
        <v>71</v>
      </c>
      <c r="F306" t="s">
        <v>95</v>
      </c>
      <c r="G306" t="s">
        <v>140</v>
      </c>
      <c r="H306" t="s">
        <v>111</v>
      </c>
      <c r="I306" t="s">
        <v>154</v>
      </c>
      <c r="J306" t="s">
        <v>133</v>
      </c>
    </row>
    <row r="307" spans="1:10" ht="15" customHeight="1" x14ac:dyDescent="0.2">
      <c r="A307" s="167">
        <v>951</v>
      </c>
      <c r="B307" t="s">
        <v>360</v>
      </c>
      <c r="C307" t="s">
        <v>84</v>
      </c>
      <c r="D307" t="s">
        <v>119</v>
      </c>
      <c r="E307" t="s">
        <v>71</v>
      </c>
      <c r="F307" t="s">
        <v>95</v>
      </c>
      <c r="G307" t="s">
        <v>140</v>
      </c>
      <c r="H307" t="s">
        <v>111</v>
      </c>
      <c r="I307" t="s">
        <v>133</v>
      </c>
      <c r="J307" t="s">
        <v>147</v>
      </c>
    </row>
    <row r="308" spans="1:10" ht="15" customHeight="1" x14ac:dyDescent="0.2">
      <c r="A308" s="167">
        <v>1655</v>
      </c>
      <c r="B308" t="s">
        <v>361</v>
      </c>
      <c r="C308" t="s">
        <v>84</v>
      </c>
      <c r="D308" t="s">
        <v>119</v>
      </c>
      <c r="E308" t="s">
        <v>71</v>
      </c>
      <c r="F308" t="s">
        <v>95</v>
      </c>
      <c r="G308" t="s">
        <v>126</v>
      </c>
      <c r="H308" t="s">
        <v>111</v>
      </c>
      <c r="I308" t="s">
        <v>154</v>
      </c>
      <c r="J308" t="s">
        <v>147</v>
      </c>
    </row>
    <row r="309" spans="1:10" ht="15" customHeight="1" x14ac:dyDescent="0.2">
      <c r="A309" s="167">
        <v>1399</v>
      </c>
      <c r="B309" t="s">
        <v>362</v>
      </c>
      <c r="C309" t="s">
        <v>84</v>
      </c>
      <c r="D309" t="s">
        <v>119</v>
      </c>
      <c r="E309" t="s">
        <v>71</v>
      </c>
      <c r="F309" t="s">
        <v>95</v>
      </c>
      <c r="G309" t="s">
        <v>126</v>
      </c>
      <c r="H309" t="s">
        <v>111</v>
      </c>
      <c r="I309" t="s">
        <v>154</v>
      </c>
      <c r="J309" t="s">
        <v>140</v>
      </c>
    </row>
    <row r="310" spans="1:10" ht="15" customHeight="1" x14ac:dyDescent="0.2">
      <c r="A310" s="167">
        <v>887</v>
      </c>
      <c r="B310" t="s">
        <v>363</v>
      </c>
      <c r="C310" t="s">
        <v>126</v>
      </c>
      <c r="D310" t="s">
        <v>119</v>
      </c>
      <c r="E310" t="s">
        <v>71</v>
      </c>
      <c r="F310" t="s">
        <v>84</v>
      </c>
      <c r="G310" t="s">
        <v>140</v>
      </c>
      <c r="H310" t="s">
        <v>111</v>
      </c>
      <c r="I310" t="s">
        <v>95</v>
      </c>
      <c r="J310" t="s">
        <v>147</v>
      </c>
    </row>
    <row r="311" spans="1:10" ht="15" customHeight="1" x14ac:dyDescent="0.2">
      <c r="A311" s="167">
        <v>1271</v>
      </c>
      <c r="B311" t="s">
        <v>364</v>
      </c>
      <c r="C311" t="s">
        <v>84</v>
      </c>
      <c r="D311" t="s">
        <v>119</v>
      </c>
      <c r="E311" t="s">
        <v>71</v>
      </c>
      <c r="F311" t="s">
        <v>95</v>
      </c>
      <c r="G311" t="s">
        <v>126</v>
      </c>
      <c r="H311" t="s">
        <v>111</v>
      </c>
      <c r="I311" t="s">
        <v>154</v>
      </c>
      <c r="J311" t="s">
        <v>133</v>
      </c>
    </row>
    <row r="312" spans="1:10" ht="15" customHeight="1" x14ac:dyDescent="0.2">
      <c r="A312" s="167">
        <v>759</v>
      </c>
      <c r="B312" t="s">
        <v>365</v>
      </c>
      <c r="C312" t="s">
        <v>84</v>
      </c>
      <c r="D312" t="s">
        <v>119</v>
      </c>
      <c r="E312" t="s">
        <v>71</v>
      </c>
      <c r="F312" t="s">
        <v>95</v>
      </c>
      <c r="G312" t="s">
        <v>126</v>
      </c>
      <c r="H312" t="s">
        <v>111</v>
      </c>
      <c r="I312" t="s">
        <v>133</v>
      </c>
      <c r="J312" t="s">
        <v>147</v>
      </c>
    </row>
    <row r="313" spans="1:10" ht="15" customHeight="1" x14ac:dyDescent="0.2">
      <c r="A313" s="167">
        <v>503</v>
      </c>
      <c r="B313" t="s">
        <v>366</v>
      </c>
      <c r="C313" t="s">
        <v>126</v>
      </c>
      <c r="D313" t="s">
        <v>119</v>
      </c>
      <c r="E313" t="s">
        <v>71</v>
      </c>
      <c r="F313" t="s">
        <v>84</v>
      </c>
      <c r="G313" t="s">
        <v>140</v>
      </c>
      <c r="H313" t="s">
        <v>111</v>
      </c>
      <c r="I313" t="s">
        <v>95</v>
      </c>
      <c r="J313" t="s">
        <v>133</v>
      </c>
    </row>
    <row r="314" spans="1:10" ht="15" customHeight="1" x14ac:dyDescent="0.2">
      <c r="A314" s="167">
        <v>1935</v>
      </c>
      <c r="B314" t="s">
        <v>367</v>
      </c>
      <c r="C314" t="s">
        <v>102</v>
      </c>
      <c r="D314" t="s">
        <v>140</v>
      </c>
      <c r="E314" t="s">
        <v>71</v>
      </c>
      <c r="F314" t="s">
        <v>84</v>
      </c>
      <c r="G314" t="s">
        <v>133</v>
      </c>
      <c r="H314" t="s">
        <v>95</v>
      </c>
      <c r="I314" t="s">
        <v>154</v>
      </c>
      <c r="J314" t="s">
        <v>147</v>
      </c>
    </row>
    <row r="315" spans="1:10" ht="15" customHeight="1" x14ac:dyDescent="0.2">
      <c r="A315" s="167">
        <v>1871</v>
      </c>
      <c r="B315" t="s">
        <v>368</v>
      </c>
      <c r="C315" t="s">
        <v>102</v>
      </c>
      <c r="D315" t="s">
        <v>140</v>
      </c>
      <c r="E315" t="s">
        <v>71</v>
      </c>
      <c r="F315" t="s">
        <v>84</v>
      </c>
      <c r="G315" t="s">
        <v>126</v>
      </c>
      <c r="H315" t="s">
        <v>95</v>
      </c>
      <c r="I315" t="s">
        <v>154</v>
      </c>
      <c r="J315" t="s">
        <v>147</v>
      </c>
    </row>
    <row r="316" spans="1:10" ht="15" customHeight="1" x14ac:dyDescent="0.2">
      <c r="A316" s="167">
        <v>1743</v>
      </c>
      <c r="B316" t="s">
        <v>369</v>
      </c>
      <c r="C316" t="s">
        <v>102</v>
      </c>
      <c r="D316" t="s">
        <v>133</v>
      </c>
      <c r="E316" t="s">
        <v>71</v>
      </c>
      <c r="F316" t="s">
        <v>84</v>
      </c>
      <c r="G316" t="s">
        <v>126</v>
      </c>
      <c r="H316" t="s">
        <v>95</v>
      </c>
      <c r="I316" t="s">
        <v>154</v>
      </c>
      <c r="J316" t="s">
        <v>147</v>
      </c>
    </row>
    <row r="317" spans="1:10" ht="15" customHeight="1" x14ac:dyDescent="0.2">
      <c r="A317" s="167">
        <v>1487</v>
      </c>
      <c r="B317" t="s">
        <v>370</v>
      </c>
      <c r="C317" t="s">
        <v>102</v>
      </c>
      <c r="D317" t="s">
        <v>140</v>
      </c>
      <c r="E317" t="s">
        <v>71</v>
      </c>
      <c r="F317" t="s">
        <v>84</v>
      </c>
      <c r="G317" t="s">
        <v>126</v>
      </c>
      <c r="H317" t="s">
        <v>95</v>
      </c>
      <c r="I317" t="s">
        <v>154</v>
      </c>
      <c r="J317" t="s">
        <v>133</v>
      </c>
    </row>
    <row r="318" spans="1:10" ht="15" customHeight="1" x14ac:dyDescent="0.2">
      <c r="A318" s="167">
        <v>975</v>
      </c>
      <c r="B318" t="s">
        <v>371</v>
      </c>
      <c r="C318" t="s">
        <v>102</v>
      </c>
      <c r="D318" t="s">
        <v>140</v>
      </c>
      <c r="E318" t="s">
        <v>71</v>
      </c>
      <c r="F318" t="s">
        <v>84</v>
      </c>
      <c r="G318" t="s">
        <v>126</v>
      </c>
      <c r="H318" t="s">
        <v>95</v>
      </c>
      <c r="I318" t="s">
        <v>133</v>
      </c>
      <c r="J318" t="s">
        <v>147</v>
      </c>
    </row>
    <row r="319" spans="1:10" ht="15" customHeight="1" x14ac:dyDescent="0.2">
      <c r="A319" s="167">
        <v>1839</v>
      </c>
      <c r="B319" t="s">
        <v>372</v>
      </c>
      <c r="C319" t="s">
        <v>102</v>
      </c>
      <c r="D319" t="s">
        <v>119</v>
      </c>
      <c r="E319" t="s">
        <v>71</v>
      </c>
      <c r="F319" t="s">
        <v>84</v>
      </c>
      <c r="G319" t="s">
        <v>140</v>
      </c>
      <c r="H319" t="s">
        <v>95</v>
      </c>
      <c r="I319" t="s">
        <v>154</v>
      </c>
      <c r="J319" t="s">
        <v>147</v>
      </c>
    </row>
    <row r="320" spans="1:10" ht="15" customHeight="1" x14ac:dyDescent="0.2">
      <c r="A320" s="167">
        <v>1711</v>
      </c>
      <c r="B320" t="s">
        <v>373</v>
      </c>
      <c r="C320" t="s">
        <v>102</v>
      </c>
      <c r="D320" t="s">
        <v>119</v>
      </c>
      <c r="E320" t="s">
        <v>71</v>
      </c>
      <c r="F320" t="s">
        <v>84</v>
      </c>
      <c r="G320" t="s">
        <v>133</v>
      </c>
      <c r="H320" t="s">
        <v>95</v>
      </c>
      <c r="I320" t="s">
        <v>154</v>
      </c>
      <c r="J320" t="s">
        <v>147</v>
      </c>
    </row>
    <row r="321" spans="1:10" ht="15" customHeight="1" x14ac:dyDescent="0.2">
      <c r="A321" s="167">
        <v>1455</v>
      </c>
      <c r="B321" t="s">
        <v>374</v>
      </c>
      <c r="C321" t="s">
        <v>102</v>
      </c>
      <c r="D321" t="s">
        <v>119</v>
      </c>
      <c r="E321" t="s">
        <v>71</v>
      </c>
      <c r="F321" t="s">
        <v>84</v>
      </c>
      <c r="G321" t="s">
        <v>140</v>
      </c>
      <c r="H321" t="s">
        <v>95</v>
      </c>
      <c r="I321" t="s">
        <v>154</v>
      </c>
      <c r="J321" t="s">
        <v>133</v>
      </c>
    </row>
    <row r="322" spans="1:10" ht="15" customHeight="1" x14ac:dyDescent="0.2">
      <c r="A322" s="167">
        <v>943</v>
      </c>
      <c r="B322" t="s">
        <v>375</v>
      </c>
      <c r="C322" t="s">
        <v>102</v>
      </c>
      <c r="D322" t="s">
        <v>119</v>
      </c>
      <c r="E322" t="s">
        <v>71</v>
      </c>
      <c r="F322" t="s">
        <v>84</v>
      </c>
      <c r="G322" t="s">
        <v>140</v>
      </c>
      <c r="H322" t="s">
        <v>95</v>
      </c>
      <c r="I322" t="s">
        <v>133</v>
      </c>
      <c r="J322" t="s">
        <v>147</v>
      </c>
    </row>
    <row r="323" spans="1:10" ht="15" customHeight="1" x14ac:dyDescent="0.2">
      <c r="A323" s="167">
        <v>1647</v>
      </c>
      <c r="B323" t="s">
        <v>376</v>
      </c>
      <c r="C323" t="s">
        <v>102</v>
      </c>
      <c r="D323" t="s">
        <v>119</v>
      </c>
      <c r="E323" t="s">
        <v>71</v>
      </c>
      <c r="F323" t="s">
        <v>84</v>
      </c>
      <c r="G323" t="s">
        <v>126</v>
      </c>
      <c r="H323" t="s">
        <v>95</v>
      </c>
      <c r="I323" t="s">
        <v>154</v>
      </c>
      <c r="J323" t="s">
        <v>147</v>
      </c>
    </row>
    <row r="324" spans="1:10" ht="15" customHeight="1" x14ac:dyDescent="0.2">
      <c r="A324" s="167">
        <v>1391</v>
      </c>
      <c r="B324" t="s">
        <v>377</v>
      </c>
      <c r="C324" t="s">
        <v>126</v>
      </c>
      <c r="D324" t="s">
        <v>119</v>
      </c>
      <c r="E324" t="s">
        <v>71</v>
      </c>
      <c r="F324" t="s">
        <v>84</v>
      </c>
      <c r="G324" t="s">
        <v>140</v>
      </c>
      <c r="H324" t="s">
        <v>95</v>
      </c>
      <c r="I324" t="s">
        <v>154</v>
      </c>
      <c r="J324" t="s">
        <v>102</v>
      </c>
    </row>
    <row r="325" spans="1:10" ht="15" customHeight="1" x14ac:dyDescent="0.2">
      <c r="A325" s="167">
        <v>879</v>
      </c>
      <c r="B325" t="s">
        <v>378</v>
      </c>
      <c r="C325" t="s">
        <v>126</v>
      </c>
      <c r="D325" t="s">
        <v>119</v>
      </c>
      <c r="E325" t="s">
        <v>71</v>
      </c>
      <c r="F325" t="s">
        <v>84</v>
      </c>
      <c r="G325" t="s">
        <v>140</v>
      </c>
      <c r="H325" t="s">
        <v>95</v>
      </c>
      <c r="I325" t="s">
        <v>102</v>
      </c>
      <c r="J325" t="s">
        <v>147</v>
      </c>
    </row>
    <row r="326" spans="1:10" ht="15" customHeight="1" x14ac:dyDescent="0.2">
      <c r="A326" s="167">
        <v>1263</v>
      </c>
      <c r="B326" t="s">
        <v>379</v>
      </c>
      <c r="C326" t="s">
        <v>102</v>
      </c>
      <c r="D326" t="s">
        <v>119</v>
      </c>
      <c r="E326" t="s">
        <v>71</v>
      </c>
      <c r="F326" t="s">
        <v>84</v>
      </c>
      <c r="G326" t="s">
        <v>126</v>
      </c>
      <c r="H326" t="s">
        <v>95</v>
      </c>
      <c r="I326" t="s">
        <v>154</v>
      </c>
      <c r="J326" t="s">
        <v>133</v>
      </c>
    </row>
    <row r="327" spans="1:10" ht="15" customHeight="1" x14ac:dyDescent="0.2">
      <c r="A327" s="167">
        <v>751</v>
      </c>
      <c r="B327" t="s">
        <v>380</v>
      </c>
      <c r="C327" t="s">
        <v>102</v>
      </c>
      <c r="D327" t="s">
        <v>119</v>
      </c>
      <c r="E327" t="s">
        <v>71</v>
      </c>
      <c r="F327" t="s">
        <v>84</v>
      </c>
      <c r="G327" t="s">
        <v>126</v>
      </c>
      <c r="H327" t="s">
        <v>95</v>
      </c>
      <c r="I327" t="s">
        <v>133</v>
      </c>
      <c r="J327" t="s">
        <v>147</v>
      </c>
    </row>
    <row r="328" spans="1:10" ht="15" customHeight="1" x14ac:dyDescent="0.2">
      <c r="A328" s="167">
        <v>495</v>
      </c>
      <c r="B328" t="s">
        <v>381</v>
      </c>
      <c r="C328" t="s">
        <v>126</v>
      </c>
      <c r="D328" t="s">
        <v>119</v>
      </c>
      <c r="E328" t="s">
        <v>71</v>
      </c>
      <c r="F328" t="s">
        <v>84</v>
      </c>
      <c r="G328" t="s">
        <v>140</v>
      </c>
      <c r="H328" t="s">
        <v>95</v>
      </c>
      <c r="I328" t="s">
        <v>102</v>
      </c>
      <c r="J328" t="s">
        <v>133</v>
      </c>
    </row>
    <row r="329" spans="1:10" ht="15" customHeight="1" x14ac:dyDescent="0.2">
      <c r="A329" s="167">
        <v>1823</v>
      </c>
      <c r="B329" t="s">
        <v>382</v>
      </c>
      <c r="C329" t="s">
        <v>84</v>
      </c>
      <c r="D329" t="s">
        <v>140</v>
      </c>
      <c r="E329" t="s">
        <v>71</v>
      </c>
      <c r="F329" t="s">
        <v>95</v>
      </c>
      <c r="G329" t="s">
        <v>102</v>
      </c>
      <c r="H329" t="s">
        <v>111</v>
      </c>
      <c r="I329" t="s">
        <v>154</v>
      </c>
      <c r="J329" t="s">
        <v>147</v>
      </c>
    </row>
    <row r="330" spans="1:10" ht="15" customHeight="1" x14ac:dyDescent="0.2">
      <c r="A330" s="167">
        <v>1695</v>
      </c>
      <c r="B330" t="s">
        <v>383</v>
      </c>
      <c r="C330" t="s">
        <v>84</v>
      </c>
      <c r="D330" t="s">
        <v>102</v>
      </c>
      <c r="E330" t="s">
        <v>71</v>
      </c>
      <c r="F330" t="s">
        <v>95</v>
      </c>
      <c r="G330" t="s">
        <v>133</v>
      </c>
      <c r="H330" t="s">
        <v>111</v>
      </c>
      <c r="I330" t="s">
        <v>154</v>
      </c>
      <c r="J330" t="s">
        <v>147</v>
      </c>
    </row>
    <row r="331" spans="1:10" ht="15" customHeight="1" x14ac:dyDescent="0.2">
      <c r="A331" s="167">
        <v>1439</v>
      </c>
      <c r="B331" t="s">
        <v>384</v>
      </c>
      <c r="C331" t="s">
        <v>84</v>
      </c>
      <c r="D331" t="s">
        <v>140</v>
      </c>
      <c r="E331" t="s">
        <v>71</v>
      </c>
      <c r="F331" t="s">
        <v>95</v>
      </c>
      <c r="G331" t="s">
        <v>102</v>
      </c>
      <c r="H331" t="s">
        <v>111</v>
      </c>
      <c r="I331" t="s">
        <v>154</v>
      </c>
      <c r="J331" t="s">
        <v>133</v>
      </c>
    </row>
    <row r="332" spans="1:10" ht="15" customHeight="1" x14ac:dyDescent="0.2">
      <c r="A332" s="167">
        <v>927</v>
      </c>
      <c r="B332" t="s">
        <v>385</v>
      </c>
      <c r="C332" t="s">
        <v>84</v>
      </c>
      <c r="D332" t="s">
        <v>140</v>
      </c>
      <c r="E332" t="s">
        <v>71</v>
      </c>
      <c r="F332" t="s">
        <v>95</v>
      </c>
      <c r="G332" t="s">
        <v>102</v>
      </c>
      <c r="H332" t="s">
        <v>111</v>
      </c>
      <c r="I332" t="s">
        <v>133</v>
      </c>
      <c r="J332" t="s">
        <v>147</v>
      </c>
    </row>
    <row r="333" spans="1:10" ht="15" customHeight="1" x14ac:dyDescent="0.2">
      <c r="A333" s="167">
        <v>1631</v>
      </c>
      <c r="B333" t="s">
        <v>386</v>
      </c>
      <c r="C333" t="s">
        <v>84</v>
      </c>
      <c r="D333" t="s">
        <v>102</v>
      </c>
      <c r="E333" t="s">
        <v>71</v>
      </c>
      <c r="F333" t="s">
        <v>95</v>
      </c>
      <c r="G333" t="s">
        <v>126</v>
      </c>
      <c r="H333" t="s">
        <v>111</v>
      </c>
      <c r="I333" t="s">
        <v>154</v>
      </c>
      <c r="J333" t="s">
        <v>147</v>
      </c>
    </row>
    <row r="334" spans="1:10" ht="15" customHeight="1" x14ac:dyDescent="0.2">
      <c r="A334" s="167">
        <v>1375</v>
      </c>
      <c r="B334" t="s">
        <v>387</v>
      </c>
      <c r="C334" t="s">
        <v>84</v>
      </c>
      <c r="D334" t="s">
        <v>140</v>
      </c>
      <c r="E334" t="s">
        <v>71</v>
      </c>
      <c r="F334" t="s">
        <v>95</v>
      </c>
      <c r="G334" t="s">
        <v>126</v>
      </c>
      <c r="H334" t="s">
        <v>111</v>
      </c>
      <c r="I334" t="s">
        <v>154</v>
      </c>
      <c r="J334" t="s">
        <v>102</v>
      </c>
    </row>
    <row r="335" spans="1:10" ht="15" customHeight="1" x14ac:dyDescent="0.2">
      <c r="A335" s="167">
        <v>863</v>
      </c>
      <c r="B335" t="s">
        <v>388</v>
      </c>
      <c r="C335" t="s">
        <v>84</v>
      </c>
      <c r="D335" t="s">
        <v>140</v>
      </c>
      <c r="E335" t="s">
        <v>71</v>
      </c>
      <c r="F335" t="s">
        <v>95</v>
      </c>
      <c r="G335" t="s">
        <v>126</v>
      </c>
      <c r="H335" t="s">
        <v>111</v>
      </c>
      <c r="I335" t="s">
        <v>102</v>
      </c>
      <c r="J335" t="s">
        <v>147</v>
      </c>
    </row>
    <row r="336" spans="1:10" ht="15" customHeight="1" x14ac:dyDescent="0.2">
      <c r="A336" s="167">
        <v>1247</v>
      </c>
      <c r="B336" t="s">
        <v>389</v>
      </c>
      <c r="C336" t="s">
        <v>84</v>
      </c>
      <c r="D336" t="s">
        <v>102</v>
      </c>
      <c r="E336" t="s">
        <v>71</v>
      </c>
      <c r="F336" t="s">
        <v>95</v>
      </c>
      <c r="G336" t="s">
        <v>126</v>
      </c>
      <c r="H336" t="s">
        <v>111</v>
      </c>
      <c r="I336" t="s">
        <v>154</v>
      </c>
      <c r="J336" t="s">
        <v>133</v>
      </c>
    </row>
    <row r="337" spans="1:10" ht="15" customHeight="1" x14ac:dyDescent="0.2">
      <c r="A337" s="167">
        <v>735</v>
      </c>
      <c r="B337" t="s">
        <v>390</v>
      </c>
      <c r="C337" t="s">
        <v>84</v>
      </c>
      <c r="D337" t="s">
        <v>102</v>
      </c>
      <c r="E337" t="s">
        <v>71</v>
      </c>
      <c r="F337" t="s">
        <v>95</v>
      </c>
      <c r="G337" t="s">
        <v>126</v>
      </c>
      <c r="H337" t="s">
        <v>111</v>
      </c>
      <c r="I337" t="s">
        <v>133</v>
      </c>
      <c r="J337" t="s">
        <v>147</v>
      </c>
    </row>
    <row r="338" spans="1:10" ht="15" customHeight="1" x14ac:dyDescent="0.2">
      <c r="A338" s="167">
        <v>479</v>
      </c>
      <c r="B338" t="s">
        <v>391</v>
      </c>
      <c r="C338" t="s">
        <v>84</v>
      </c>
      <c r="D338" t="s">
        <v>140</v>
      </c>
      <c r="E338" t="s">
        <v>71</v>
      </c>
      <c r="F338" t="s">
        <v>95</v>
      </c>
      <c r="G338" t="s">
        <v>126</v>
      </c>
      <c r="H338" t="s">
        <v>111</v>
      </c>
      <c r="I338" t="s">
        <v>102</v>
      </c>
      <c r="J338" t="s">
        <v>133</v>
      </c>
    </row>
    <row r="339" spans="1:10" ht="15" customHeight="1" x14ac:dyDescent="0.2">
      <c r="A339" s="167">
        <v>1599</v>
      </c>
      <c r="B339" t="s">
        <v>392</v>
      </c>
      <c r="C339" t="s">
        <v>84</v>
      </c>
      <c r="D339" t="s">
        <v>119</v>
      </c>
      <c r="E339" t="s">
        <v>71</v>
      </c>
      <c r="F339" t="s">
        <v>95</v>
      </c>
      <c r="G339" t="s">
        <v>102</v>
      </c>
      <c r="H339" t="s">
        <v>111</v>
      </c>
      <c r="I339" t="s">
        <v>154</v>
      </c>
      <c r="J339" t="s">
        <v>147</v>
      </c>
    </row>
    <row r="340" spans="1:10" ht="15" customHeight="1" x14ac:dyDescent="0.2">
      <c r="A340" s="167">
        <v>1343</v>
      </c>
      <c r="B340" t="s">
        <v>393</v>
      </c>
      <c r="C340" t="s">
        <v>84</v>
      </c>
      <c r="D340" t="s">
        <v>119</v>
      </c>
      <c r="E340" t="s">
        <v>71</v>
      </c>
      <c r="F340" t="s">
        <v>95</v>
      </c>
      <c r="G340" t="s">
        <v>140</v>
      </c>
      <c r="H340" t="s">
        <v>111</v>
      </c>
      <c r="I340" t="s">
        <v>154</v>
      </c>
      <c r="J340" t="s">
        <v>102</v>
      </c>
    </row>
    <row r="341" spans="1:10" ht="15" customHeight="1" x14ac:dyDescent="0.2">
      <c r="A341" s="167">
        <v>831</v>
      </c>
      <c r="B341" t="s">
        <v>394</v>
      </c>
      <c r="C341" t="s">
        <v>84</v>
      </c>
      <c r="D341" t="s">
        <v>119</v>
      </c>
      <c r="E341" t="s">
        <v>71</v>
      </c>
      <c r="F341" t="s">
        <v>95</v>
      </c>
      <c r="G341" t="s">
        <v>140</v>
      </c>
      <c r="H341" t="s">
        <v>111</v>
      </c>
      <c r="I341" t="s">
        <v>102</v>
      </c>
      <c r="J341" t="s">
        <v>147</v>
      </c>
    </row>
    <row r="342" spans="1:10" ht="15" customHeight="1" x14ac:dyDescent="0.2">
      <c r="A342" s="167">
        <v>1215</v>
      </c>
      <c r="B342" t="s">
        <v>395</v>
      </c>
      <c r="C342" t="s">
        <v>84</v>
      </c>
      <c r="D342" t="s">
        <v>119</v>
      </c>
      <c r="E342" t="s">
        <v>71</v>
      </c>
      <c r="F342" t="s">
        <v>95</v>
      </c>
      <c r="G342" t="s">
        <v>102</v>
      </c>
      <c r="H342" t="s">
        <v>111</v>
      </c>
      <c r="I342" t="s">
        <v>154</v>
      </c>
      <c r="J342" t="s">
        <v>133</v>
      </c>
    </row>
    <row r="343" spans="1:10" ht="15" customHeight="1" x14ac:dyDescent="0.2">
      <c r="A343" s="167">
        <v>703</v>
      </c>
      <c r="B343" t="s">
        <v>396</v>
      </c>
      <c r="C343" t="s">
        <v>84</v>
      </c>
      <c r="D343" t="s">
        <v>119</v>
      </c>
      <c r="E343" t="s">
        <v>71</v>
      </c>
      <c r="F343" t="s">
        <v>95</v>
      </c>
      <c r="G343" t="s">
        <v>102</v>
      </c>
      <c r="H343" t="s">
        <v>111</v>
      </c>
      <c r="I343" t="s">
        <v>133</v>
      </c>
      <c r="J343" t="s">
        <v>147</v>
      </c>
    </row>
    <row r="344" spans="1:10" ht="15" customHeight="1" x14ac:dyDescent="0.2">
      <c r="A344" s="167">
        <v>447</v>
      </c>
      <c r="B344" t="s">
        <v>397</v>
      </c>
      <c r="C344" t="s">
        <v>84</v>
      </c>
      <c r="D344" t="s">
        <v>119</v>
      </c>
      <c r="E344" t="s">
        <v>71</v>
      </c>
      <c r="F344" t="s">
        <v>95</v>
      </c>
      <c r="G344" t="s">
        <v>140</v>
      </c>
      <c r="H344" t="s">
        <v>111</v>
      </c>
      <c r="I344" t="s">
        <v>102</v>
      </c>
      <c r="J344" t="s">
        <v>133</v>
      </c>
    </row>
    <row r="345" spans="1:10" ht="15" customHeight="1" x14ac:dyDescent="0.2">
      <c r="A345" s="167">
        <v>1151</v>
      </c>
      <c r="B345" t="s">
        <v>398</v>
      </c>
      <c r="C345" t="s">
        <v>84</v>
      </c>
      <c r="D345" t="s">
        <v>119</v>
      </c>
      <c r="E345" t="s">
        <v>71</v>
      </c>
      <c r="F345" t="s">
        <v>95</v>
      </c>
      <c r="G345" t="s">
        <v>126</v>
      </c>
      <c r="H345" t="s">
        <v>111</v>
      </c>
      <c r="I345" t="s">
        <v>154</v>
      </c>
      <c r="J345" t="s">
        <v>102</v>
      </c>
    </row>
    <row r="346" spans="1:10" ht="15" customHeight="1" x14ac:dyDescent="0.2">
      <c r="A346" s="167">
        <v>639</v>
      </c>
      <c r="B346" t="s">
        <v>399</v>
      </c>
      <c r="C346" t="s">
        <v>84</v>
      </c>
      <c r="D346" t="s">
        <v>119</v>
      </c>
      <c r="E346" t="s">
        <v>71</v>
      </c>
      <c r="F346" t="s">
        <v>95</v>
      </c>
      <c r="G346" t="s">
        <v>126</v>
      </c>
      <c r="H346" t="s">
        <v>111</v>
      </c>
      <c r="I346" t="s">
        <v>102</v>
      </c>
      <c r="J346" t="s">
        <v>147</v>
      </c>
    </row>
    <row r="347" spans="1:10" ht="15" customHeight="1" x14ac:dyDescent="0.2">
      <c r="A347" s="167">
        <v>383</v>
      </c>
      <c r="B347" t="s">
        <v>400</v>
      </c>
      <c r="C347" t="s">
        <v>126</v>
      </c>
      <c r="D347" t="s">
        <v>119</v>
      </c>
      <c r="E347" t="s">
        <v>71</v>
      </c>
      <c r="F347" t="s">
        <v>84</v>
      </c>
      <c r="G347" t="s">
        <v>140</v>
      </c>
      <c r="H347" t="s">
        <v>111</v>
      </c>
      <c r="I347" t="s">
        <v>95</v>
      </c>
      <c r="J347" t="s">
        <v>102</v>
      </c>
    </row>
    <row r="348" spans="1:10" ht="15" customHeight="1" x14ac:dyDescent="0.2">
      <c r="A348" s="167">
        <v>255</v>
      </c>
      <c r="B348" t="s">
        <v>401</v>
      </c>
      <c r="C348" t="s">
        <v>84</v>
      </c>
      <c r="D348" t="s">
        <v>119</v>
      </c>
      <c r="E348" t="s">
        <v>71</v>
      </c>
      <c r="F348" t="s">
        <v>95</v>
      </c>
      <c r="G348" t="s">
        <v>126</v>
      </c>
      <c r="H348" t="s">
        <v>111</v>
      </c>
      <c r="I348" t="s">
        <v>102</v>
      </c>
      <c r="J348" t="s">
        <v>133</v>
      </c>
    </row>
    <row r="349" spans="1:10" ht="15" customHeight="1" x14ac:dyDescent="0.2">
      <c r="A349" s="167">
        <v>2032</v>
      </c>
      <c r="B349" t="s">
        <v>402</v>
      </c>
      <c r="C349" t="s">
        <v>126</v>
      </c>
      <c r="D349" t="s">
        <v>140</v>
      </c>
      <c r="E349" t="s">
        <v>133</v>
      </c>
      <c r="F349" t="s">
        <v>111</v>
      </c>
      <c r="G349" t="s">
        <v>55</v>
      </c>
      <c r="H349" t="s">
        <v>119</v>
      </c>
      <c r="I349" t="s">
        <v>154</v>
      </c>
      <c r="J349" t="s">
        <v>147</v>
      </c>
    </row>
    <row r="350" spans="1:10" ht="15" customHeight="1" x14ac:dyDescent="0.2">
      <c r="A350" s="167">
        <v>2024</v>
      </c>
      <c r="B350" t="s">
        <v>403</v>
      </c>
      <c r="C350" t="s">
        <v>102</v>
      </c>
      <c r="D350" t="s">
        <v>140</v>
      </c>
      <c r="E350" t="s">
        <v>133</v>
      </c>
      <c r="F350" t="s">
        <v>55</v>
      </c>
      <c r="G350" t="s">
        <v>126</v>
      </c>
      <c r="H350" t="s">
        <v>119</v>
      </c>
      <c r="I350" t="s">
        <v>154</v>
      </c>
      <c r="J350" t="s">
        <v>147</v>
      </c>
    </row>
    <row r="351" spans="1:10" ht="15" customHeight="1" x14ac:dyDescent="0.2">
      <c r="A351" s="167">
        <v>2008</v>
      </c>
      <c r="B351" t="s">
        <v>404</v>
      </c>
      <c r="C351" t="s">
        <v>102</v>
      </c>
      <c r="D351" t="s">
        <v>140</v>
      </c>
      <c r="E351" t="s">
        <v>133</v>
      </c>
      <c r="F351" t="s">
        <v>111</v>
      </c>
      <c r="G351" t="s">
        <v>55</v>
      </c>
      <c r="H351" t="s">
        <v>126</v>
      </c>
      <c r="I351" t="s">
        <v>154</v>
      </c>
      <c r="J351" t="s">
        <v>147</v>
      </c>
    </row>
    <row r="352" spans="1:10" ht="15" customHeight="1" x14ac:dyDescent="0.2">
      <c r="A352" s="167">
        <v>1976</v>
      </c>
      <c r="B352" t="s">
        <v>405</v>
      </c>
      <c r="C352" t="s">
        <v>102</v>
      </c>
      <c r="D352" t="s">
        <v>140</v>
      </c>
      <c r="E352" t="s">
        <v>133</v>
      </c>
      <c r="F352" t="s">
        <v>111</v>
      </c>
      <c r="G352" t="s">
        <v>55</v>
      </c>
      <c r="H352" t="s">
        <v>119</v>
      </c>
      <c r="I352" t="s">
        <v>154</v>
      </c>
      <c r="J352" t="s">
        <v>147</v>
      </c>
    </row>
    <row r="353" spans="1:10" ht="15" customHeight="1" x14ac:dyDescent="0.2">
      <c r="A353" s="167">
        <v>1912</v>
      </c>
      <c r="B353" t="s">
        <v>406</v>
      </c>
      <c r="C353" t="s">
        <v>102</v>
      </c>
      <c r="D353" t="s">
        <v>119</v>
      </c>
      <c r="E353" t="s">
        <v>140</v>
      </c>
      <c r="F353" t="s">
        <v>111</v>
      </c>
      <c r="G353" t="s">
        <v>55</v>
      </c>
      <c r="H353" t="s">
        <v>126</v>
      </c>
      <c r="I353" t="s">
        <v>154</v>
      </c>
      <c r="J353" t="s">
        <v>147</v>
      </c>
    </row>
    <row r="354" spans="1:10" ht="15" customHeight="1" x14ac:dyDescent="0.2">
      <c r="A354" s="167">
        <v>1784</v>
      </c>
      <c r="B354" t="s">
        <v>407</v>
      </c>
      <c r="C354" t="s">
        <v>102</v>
      </c>
      <c r="D354" t="s">
        <v>119</v>
      </c>
      <c r="E354" t="s">
        <v>133</v>
      </c>
      <c r="F354" t="s">
        <v>111</v>
      </c>
      <c r="G354" t="s">
        <v>55</v>
      </c>
      <c r="H354" t="s">
        <v>126</v>
      </c>
      <c r="I354" t="s">
        <v>154</v>
      </c>
      <c r="J354" t="s">
        <v>147</v>
      </c>
    </row>
    <row r="355" spans="1:10" ht="15" customHeight="1" x14ac:dyDescent="0.2">
      <c r="A355" s="167">
        <v>1528</v>
      </c>
      <c r="B355" t="s">
        <v>408</v>
      </c>
      <c r="C355" t="s">
        <v>102</v>
      </c>
      <c r="D355" t="s">
        <v>119</v>
      </c>
      <c r="E355" t="s">
        <v>140</v>
      </c>
      <c r="F355" t="s">
        <v>111</v>
      </c>
      <c r="G355" t="s">
        <v>55</v>
      </c>
      <c r="H355" t="s">
        <v>126</v>
      </c>
      <c r="I355" t="s">
        <v>154</v>
      </c>
      <c r="J355" t="s">
        <v>133</v>
      </c>
    </row>
    <row r="356" spans="1:10" ht="15" customHeight="1" x14ac:dyDescent="0.2">
      <c r="A356" s="167">
        <v>1016</v>
      </c>
      <c r="B356" t="s">
        <v>409</v>
      </c>
      <c r="C356" t="s">
        <v>102</v>
      </c>
      <c r="D356" t="s">
        <v>119</v>
      </c>
      <c r="E356" t="s">
        <v>140</v>
      </c>
      <c r="F356" t="s">
        <v>111</v>
      </c>
      <c r="G356" t="s">
        <v>55</v>
      </c>
      <c r="H356" t="s">
        <v>126</v>
      </c>
      <c r="I356" t="s">
        <v>133</v>
      </c>
      <c r="J356" t="s">
        <v>147</v>
      </c>
    </row>
    <row r="357" spans="1:10" ht="15" customHeight="1" x14ac:dyDescent="0.2">
      <c r="A357" s="167">
        <v>2020</v>
      </c>
      <c r="B357" t="s">
        <v>410</v>
      </c>
      <c r="C357" t="s">
        <v>126</v>
      </c>
      <c r="D357" t="s">
        <v>140</v>
      </c>
      <c r="E357" t="s">
        <v>133</v>
      </c>
      <c r="F357" t="s">
        <v>95</v>
      </c>
      <c r="G357" t="s">
        <v>55</v>
      </c>
      <c r="H357" t="s">
        <v>119</v>
      </c>
      <c r="I357" t="s">
        <v>154</v>
      </c>
      <c r="J357" t="s">
        <v>147</v>
      </c>
    </row>
    <row r="358" spans="1:10" ht="15" customHeight="1" x14ac:dyDescent="0.2">
      <c r="A358" s="167">
        <v>2004</v>
      </c>
      <c r="B358" t="s">
        <v>411</v>
      </c>
      <c r="C358" t="s">
        <v>126</v>
      </c>
      <c r="D358" t="s">
        <v>140</v>
      </c>
      <c r="E358" t="s">
        <v>133</v>
      </c>
      <c r="F358" t="s">
        <v>95</v>
      </c>
      <c r="G358" t="s">
        <v>55</v>
      </c>
      <c r="H358" t="s">
        <v>111</v>
      </c>
      <c r="I358" t="s">
        <v>154</v>
      </c>
      <c r="J358" t="s">
        <v>147</v>
      </c>
    </row>
    <row r="359" spans="1:10" ht="15" customHeight="1" x14ac:dyDescent="0.2">
      <c r="A359" s="167">
        <v>1972</v>
      </c>
      <c r="B359" t="s">
        <v>412</v>
      </c>
      <c r="C359" t="s">
        <v>133</v>
      </c>
      <c r="D359" t="s">
        <v>119</v>
      </c>
      <c r="E359" t="s">
        <v>140</v>
      </c>
      <c r="F359" t="s">
        <v>95</v>
      </c>
      <c r="G359" t="s">
        <v>55</v>
      </c>
      <c r="H359" t="s">
        <v>111</v>
      </c>
      <c r="I359" t="s">
        <v>154</v>
      </c>
      <c r="J359" t="s">
        <v>147</v>
      </c>
    </row>
    <row r="360" spans="1:10" ht="15" customHeight="1" x14ac:dyDescent="0.2">
      <c r="A360" s="167">
        <v>1908</v>
      </c>
      <c r="B360" t="s">
        <v>413</v>
      </c>
      <c r="C360" t="s">
        <v>126</v>
      </c>
      <c r="D360" t="s">
        <v>119</v>
      </c>
      <c r="E360" t="s">
        <v>140</v>
      </c>
      <c r="F360" t="s">
        <v>95</v>
      </c>
      <c r="G360" t="s">
        <v>55</v>
      </c>
      <c r="H360" t="s">
        <v>111</v>
      </c>
      <c r="I360" t="s">
        <v>154</v>
      </c>
      <c r="J360" t="s">
        <v>147</v>
      </c>
    </row>
    <row r="361" spans="1:10" ht="15" customHeight="1" x14ac:dyDescent="0.2">
      <c r="A361" s="167">
        <v>1780</v>
      </c>
      <c r="B361" t="s">
        <v>414</v>
      </c>
      <c r="C361" t="s">
        <v>126</v>
      </c>
      <c r="D361" t="s">
        <v>119</v>
      </c>
      <c r="E361" t="s">
        <v>133</v>
      </c>
      <c r="F361" t="s">
        <v>95</v>
      </c>
      <c r="G361" t="s">
        <v>55</v>
      </c>
      <c r="H361" t="s">
        <v>111</v>
      </c>
      <c r="I361" t="s">
        <v>154</v>
      </c>
      <c r="J361" t="s">
        <v>147</v>
      </c>
    </row>
    <row r="362" spans="1:10" ht="15" customHeight="1" x14ac:dyDescent="0.2">
      <c r="A362" s="167">
        <v>1524</v>
      </c>
      <c r="B362" t="s">
        <v>415</v>
      </c>
      <c r="C362" t="s">
        <v>126</v>
      </c>
      <c r="D362" t="s">
        <v>119</v>
      </c>
      <c r="E362" t="s">
        <v>140</v>
      </c>
      <c r="F362" t="s">
        <v>95</v>
      </c>
      <c r="G362" t="s">
        <v>55</v>
      </c>
      <c r="H362" t="s">
        <v>111</v>
      </c>
      <c r="I362" t="s">
        <v>154</v>
      </c>
      <c r="J362" t="s">
        <v>133</v>
      </c>
    </row>
    <row r="363" spans="1:10" ht="15" customHeight="1" x14ac:dyDescent="0.2">
      <c r="A363" s="167">
        <v>1012</v>
      </c>
      <c r="B363" t="s">
        <v>416</v>
      </c>
      <c r="C363" t="s">
        <v>126</v>
      </c>
      <c r="D363" t="s">
        <v>119</v>
      </c>
      <c r="E363" t="s">
        <v>140</v>
      </c>
      <c r="F363" t="s">
        <v>95</v>
      </c>
      <c r="G363" t="s">
        <v>55</v>
      </c>
      <c r="H363" t="s">
        <v>111</v>
      </c>
      <c r="I363" t="s">
        <v>133</v>
      </c>
      <c r="J363" t="s">
        <v>147</v>
      </c>
    </row>
    <row r="364" spans="1:10" ht="15" customHeight="1" x14ac:dyDescent="0.2">
      <c r="A364" s="167">
        <v>1996</v>
      </c>
      <c r="B364" t="s">
        <v>417</v>
      </c>
      <c r="C364" t="s">
        <v>102</v>
      </c>
      <c r="D364" t="s">
        <v>140</v>
      </c>
      <c r="E364" t="s">
        <v>133</v>
      </c>
      <c r="F364" t="s">
        <v>95</v>
      </c>
      <c r="G364" t="s">
        <v>55</v>
      </c>
      <c r="H364" t="s">
        <v>126</v>
      </c>
      <c r="I364" t="s">
        <v>154</v>
      </c>
      <c r="J364" t="s">
        <v>147</v>
      </c>
    </row>
    <row r="365" spans="1:10" ht="15" customHeight="1" x14ac:dyDescent="0.2">
      <c r="A365" s="167">
        <v>1964</v>
      </c>
      <c r="B365" t="s">
        <v>418</v>
      </c>
      <c r="C365" t="s">
        <v>102</v>
      </c>
      <c r="D365" t="s">
        <v>140</v>
      </c>
      <c r="E365" t="s">
        <v>133</v>
      </c>
      <c r="F365" t="s">
        <v>95</v>
      </c>
      <c r="G365" t="s">
        <v>55</v>
      </c>
      <c r="H365" t="s">
        <v>119</v>
      </c>
      <c r="I365" t="s">
        <v>154</v>
      </c>
      <c r="J365" t="s">
        <v>147</v>
      </c>
    </row>
    <row r="366" spans="1:10" ht="15" customHeight="1" x14ac:dyDescent="0.2">
      <c r="A366" s="167">
        <v>1900</v>
      </c>
      <c r="B366" t="s">
        <v>419</v>
      </c>
      <c r="C366" t="s">
        <v>102</v>
      </c>
      <c r="D366" t="s">
        <v>119</v>
      </c>
      <c r="E366" t="s">
        <v>140</v>
      </c>
      <c r="F366" t="s">
        <v>95</v>
      </c>
      <c r="G366" t="s">
        <v>55</v>
      </c>
      <c r="H366" t="s">
        <v>126</v>
      </c>
      <c r="I366" t="s">
        <v>154</v>
      </c>
      <c r="J366" t="s">
        <v>147</v>
      </c>
    </row>
    <row r="367" spans="1:10" ht="15" customHeight="1" x14ac:dyDescent="0.2">
      <c r="A367" s="167">
        <v>1772</v>
      </c>
      <c r="B367" t="s">
        <v>420</v>
      </c>
      <c r="C367" t="s">
        <v>102</v>
      </c>
      <c r="D367" t="s">
        <v>119</v>
      </c>
      <c r="E367" t="s">
        <v>133</v>
      </c>
      <c r="F367" t="s">
        <v>95</v>
      </c>
      <c r="G367" t="s">
        <v>55</v>
      </c>
      <c r="H367" t="s">
        <v>126</v>
      </c>
      <c r="I367" t="s">
        <v>154</v>
      </c>
      <c r="J367" t="s">
        <v>147</v>
      </c>
    </row>
    <row r="368" spans="1:10" ht="15" customHeight="1" x14ac:dyDescent="0.2">
      <c r="A368" s="167">
        <v>1516</v>
      </c>
      <c r="B368" t="s">
        <v>421</v>
      </c>
      <c r="C368" t="s">
        <v>102</v>
      </c>
      <c r="D368" t="s">
        <v>119</v>
      </c>
      <c r="E368" t="s">
        <v>140</v>
      </c>
      <c r="F368" t="s">
        <v>95</v>
      </c>
      <c r="G368" t="s">
        <v>55</v>
      </c>
      <c r="H368" t="s">
        <v>126</v>
      </c>
      <c r="I368" t="s">
        <v>154</v>
      </c>
      <c r="J368" t="s">
        <v>133</v>
      </c>
    </row>
    <row r="369" spans="1:10" ht="15" customHeight="1" x14ac:dyDescent="0.2">
      <c r="A369" s="167">
        <v>1004</v>
      </c>
      <c r="B369" t="s">
        <v>422</v>
      </c>
      <c r="C369" t="s">
        <v>102</v>
      </c>
      <c r="D369" t="s">
        <v>119</v>
      </c>
      <c r="E369" t="s">
        <v>140</v>
      </c>
      <c r="F369" t="s">
        <v>95</v>
      </c>
      <c r="G369" t="s">
        <v>55</v>
      </c>
      <c r="H369" t="s">
        <v>126</v>
      </c>
      <c r="I369" t="s">
        <v>133</v>
      </c>
      <c r="J369" t="s">
        <v>147</v>
      </c>
    </row>
    <row r="370" spans="1:10" ht="15" customHeight="1" x14ac:dyDescent="0.2">
      <c r="A370" s="167">
        <v>1948</v>
      </c>
      <c r="B370" t="s">
        <v>423</v>
      </c>
      <c r="C370" t="s">
        <v>102</v>
      </c>
      <c r="D370" t="s">
        <v>140</v>
      </c>
      <c r="E370" t="s">
        <v>133</v>
      </c>
      <c r="F370" t="s">
        <v>95</v>
      </c>
      <c r="G370" t="s">
        <v>55</v>
      </c>
      <c r="H370" t="s">
        <v>111</v>
      </c>
      <c r="I370" t="s">
        <v>154</v>
      </c>
      <c r="J370" t="s">
        <v>147</v>
      </c>
    </row>
    <row r="371" spans="1:10" ht="15" customHeight="1" x14ac:dyDescent="0.2">
      <c r="A371" s="167">
        <v>1884</v>
      </c>
      <c r="B371" t="s">
        <v>424</v>
      </c>
      <c r="C371" t="s">
        <v>126</v>
      </c>
      <c r="D371" t="s">
        <v>140</v>
      </c>
      <c r="E371" t="s">
        <v>102</v>
      </c>
      <c r="F371" t="s">
        <v>95</v>
      </c>
      <c r="G371" t="s">
        <v>55</v>
      </c>
      <c r="H371" t="s">
        <v>111</v>
      </c>
      <c r="I371" t="s">
        <v>154</v>
      </c>
      <c r="J371" t="s">
        <v>147</v>
      </c>
    </row>
    <row r="372" spans="1:10" ht="15" customHeight="1" x14ac:dyDescent="0.2">
      <c r="A372" s="167">
        <v>1756</v>
      </c>
      <c r="B372" t="s">
        <v>425</v>
      </c>
      <c r="C372" t="s">
        <v>126</v>
      </c>
      <c r="D372" t="s">
        <v>102</v>
      </c>
      <c r="E372" t="s">
        <v>133</v>
      </c>
      <c r="F372" t="s">
        <v>95</v>
      </c>
      <c r="G372" t="s">
        <v>55</v>
      </c>
      <c r="H372" t="s">
        <v>111</v>
      </c>
      <c r="I372" t="s">
        <v>154</v>
      </c>
      <c r="J372" t="s">
        <v>147</v>
      </c>
    </row>
    <row r="373" spans="1:10" ht="15" customHeight="1" x14ac:dyDescent="0.2">
      <c r="A373" s="167">
        <v>1500</v>
      </c>
      <c r="B373" t="s">
        <v>426</v>
      </c>
      <c r="C373" t="s">
        <v>126</v>
      </c>
      <c r="D373" t="s">
        <v>140</v>
      </c>
      <c r="E373" t="s">
        <v>102</v>
      </c>
      <c r="F373" t="s">
        <v>95</v>
      </c>
      <c r="G373" t="s">
        <v>55</v>
      </c>
      <c r="H373" t="s">
        <v>111</v>
      </c>
      <c r="I373" t="s">
        <v>154</v>
      </c>
      <c r="J373" t="s">
        <v>133</v>
      </c>
    </row>
    <row r="374" spans="1:10" ht="15" customHeight="1" x14ac:dyDescent="0.2">
      <c r="A374" s="167">
        <v>988</v>
      </c>
      <c r="B374" t="s">
        <v>427</v>
      </c>
      <c r="C374" t="s">
        <v>126</v>
      </c>
      <c r="D374" t="s">
        <v>140</v>
      </c>
      <c r="E374" t="s">
        <v>102</v>
      </c>
      <c r="F374" t="s">
        <v>95</v>
      </c>
      <c r="G374" t="s">
        <v>55</v>
      </c>
      <c r="H374" t="s">
        <v>111</v>
      </c>
      <c r="I374" t="s">
        <v>133</v>
      </c>
      <c r="J374" t="s">
        <v>147</v>
      </c>
    </row>
    <row r="375" spans="1:10" ht="15" customHeight="1" x14ac:dyDescent="0.2">
      <c r="A375" s="167">
        <v>1852</v>
      </c>
      <c r="B375" t="s">
        <v>428</v>
      </c>
      <c r="C375" t="s">
        <v>102</v>
      </c>
      <c r="D375" t="s">
        <v>119</v>
      </c>
      <c r="E375" t="s">
        <v>140</v>
      </c>
      <c r="F375" t="s">
        <v>95</v>
      </c>
      <c r="G375" t="s">
        <v>55</v>
      </c>
      <c r="H375" t="s">
        <v>111</v>
      </c>
      <c r="I375" t="s">
        <v>154</v>
      </c>
      <c r="J375" t="s">
        <v>147</v>
      </c>
    </row>
    <row r="376" spans="1:10" ht="15" customHeight="1" x14ac:dyDescent="0.2">
      <c r="A376" s="167">
        <v>1724</v>
      </c>
      <c r="B376" t="s">
        <v>429</v>
      </c>
      <c r="C376" t="s">
        <v>102</v>
      </c>
      <c r="D376" t="s">
        <v>119</v>
      </c>
      <c r="E376" t="s">
        <v>133</v>
      </c>
      <c r="F376" t="s">
        <v>95</v>
      </c>
      <c r="G376" t="s">
        <v>55</v>
      </c>
      <c r="H376" t="s">
        <v>111</v>
      </c>
      <c r="I376" t="s">
        <v>154</v>
      </c>
      <c r="J376" t="s">
        <v>147</v>
      </c>
    </row>
    <row r="377" spans="1:10" ht="15" customHeight="1" x14ac:dyDescent="0.2">
      <c r="A377" s="167">
        <v>1468</v>
      </c>
      <c r="B377" t="s">
        <v>430</v>
      </c>
      <c r="C377" t="s">
        <v>102</v>
      </c>
      <c r="D377" t="s">
        <v>119</v>
      </c>
      <c r="E377" t="s">
        <v>140</v>
      </c>
      <c r="F377" t="s">
        <v>95</v>
      </c>
      <c r="G377" t="s">
        <v>55</v>
      </c>
      <c r="H377" t="s">
        <v>111</v>
      </c>
      <c r="I377" t="s">
        <v>154</v>
      </c>
      <c r="J377" t="s">
        <v>133</v>
      </c>
    </row>
    <row r="378" spans="1:10" ht="15" customHeight="1" x14ac:dyDescent="0.2">
      <c r="A378" s="167">
        <v>956</v>
      </c>
      <c r="B378" t="s">
        <v>431</v>
      </c>
      <c r="C378" t="s">
        <v>102</v>
      </c>
      <c r="D378" t="s">
        <v>119</v>
      </c>
      <c r="E378" t="s">
        <v>140</v>
      </c>
      <c r="F378" t="s">
        <v>95</v>
      </c>
      <c r="G378" t="s">
        <v>55</v>
      </c>
      <c r="H378" t="s">
        <v>111</v>
      </c>
      <c r="I378" t="s">
        <v>133</v>
      </c>
      <c r="J378" t="s">
        <v>147</v>
      </c>
    </row>
    <row r="379" spans="1:10" ht="15" customHeight="1" x14ac:dyDescent="0.2">
      <c r="A379" s="167">
        <v>1660</v>
      </c>
      <c r="B379" t="s">
        <v>432</v>
      </c>
      <c r="C379" t="s">
        <v>126</v>
      </c>
      <c r="D379" t="s">
        <v>119</v>
      </c>
      <c r="E379" t="s">
        <v>102</v>
      </c>
      <c r="F379" t="s">
        <v>95</v>
      </c>
      <c r="G379" t="s">
        <v>55</v>
      </c>
      <c r="H379" t="s">
        <v>111</v>
      </c>
      <c r="I379" t="s">
        <v>154</v>
      </c>
      <c r="J379" t="s">
        <v>147</v>
      </c>
    </row>
    <row r="380" spans="1:10" ht="15" customHeight="1" x14ac:dyDescent="0.2">
      <c r="A380" s="167">
        <v>1404</v>
      </c>
      <c r="B380" t="s">
        <v>433</v>
      </c>
      <c r="C380" t="s">
        <v>126</v>
      </c>
      <c r="D380" t="s">
        <v>119</v>
      </c>
      <c r="E380" t="s">
        <v>140</v>
      </c>
      <c r="F380" t="s">
        <v>95</v>
      </c>
      <c r="G380" t="s">
        <v>55</v>
      </c>
      <c r="H380" t="s">
        <v>111</v>
      </c>
      <c r="I380" t="s">
        <v>154</v>
      </c>
      <c r="J380" t="s">
        <v>102</v>
      </c>
    </row>
    <row r="381" spans="1:10" ht="15" customHeight="1" x14ac:dyDescent="0.2">
      <c r="A381" s="167">
        <v>892</v>
      </c>
      <c r="B381" t="s">
        <v>434</v>
      </c>
      <c r="C381" t="s">
        <v>126</v>
      </c>
      <c r="D381" t="s">
        <v>119</v>
      </c>
      <c r="E381" t="s">
        <v>140</v>
      </c>
      <c r="F381" t="s">
        <v>95</v>
      </c>
      <c r="G381" t="s">
        <v>55</v>
      </c>
      <c r="H381" t="s">
        <v>111</v>
      </c>
      <c r="I381" t="s">
        <v>102</v>
      </c>
      <c r="J381" t="s">
        <v>147</v>
      </c>
    </row>
    <row r="382" spans="1:10" ht="15" customHeight="1" x14ac:dyDescent="0.2">
      <c r="A382" s="167">
        <v>1276</v>
      </c>
      <c r="B382" t="s">
        <v>435</v>
      </c>
      <c r="C382" t="s">
        <v>126</v>
      </c>
      <c r="D382" t="s">
        <v>119</v>
      </c>
      <c r="E382" t="s">
        <v>102</v>
      </c>
      <c r="F382" t="s">
        <v>95</v>
      </c>
      <c r="G382" t="s">
        <v>55</v>
      </c>
      <c r="H382" t="s">
        <v>111</v>
      </c>
      <c r="I382" t="s">
        <v>154</v>
      </c>
      <c r="J382" t="s">
        <v>133</v>
      </c>
    </row>
    <row r="383" spans="1:10" ht="15" customHeight="1" x14ac:dyDescent="0.2">
      <c r="A383" s="167">
        <v>764</v>
      </c>
      <c r="B383" t="s">
        <v>436</v>
      </c>
      <c r="C383" t="s">
        <v>126</v>
      </c>
      <c r="D383" t="s">
        <v>119</v>
      </c>
      <c r="E383" t="s">
        <v>102</v>
      </c>
      <c r="F383" t="s">
        <v>95</v>
      </c>
      <c r="G383" t="s">
        <v>55</v>
      </c>
      <c r="H383" t="s">
        <v>111</v>
      </c>
      <c r="I383" t="s">
        <v>133</v>
      </c>
      <c r="J383" t="s">
        <v>147</v>
      </c>
    </row>
    <row r="384" spans="1:10" ht="15" customHeight="1" x14ac:dyDescent="0.2">
      <c r="A384" s="167">
        <v>508</v>
      </c>
      <c r="B384" t="s">
        <v>437</v>
      </c>
      <c r="C384" t="s">
        <v>126</v>
      </c>
      <c r="D384" t="s">
        <v>119</v>
      </c>
      <c r="E384" t="s">
        <v>140</v>
      </c>
      <c r="F384" t="s">
        <v>95</v>
      </c>
      <c r="G384" t="s">
        <v>55</v>
      </c>
      <c r="H384" t="s">
        <v>111</v>
      </c>
      <c r="I384" t="s">
        <v>102</v>
      </c>
      <c r="J384" t="s">
        <v>133</v>
      </c>
    </row>
    <row r="385" spans="1:10" ht="15" customHeight="1" x14ac:dyDescent="0.2">
      <c r="A385" s="167">
        <v>2018</v>
      </c>
      <c r="B385" t="s">
        <v>438</v>
      </c>
      <c r="C385" t="s">
        <v>126</v>
      </c>
      <c r="D385" t="s">
        <v>140</v>
      </c>
      <c r="E385" t="s">
        <v>133</v>
      </c>
      <c r="F385" t="s">
        <v>84</v>
      </c>
      <c r="G385" t="s">
        <v>55</v>
      </c>
      <c r="H385" t="s">
        <v>119</v>
      </c>
      <c r="I385" t="s">
        <v>154</v>
      </c>
      <c r="J385" t="s">
        <v>147</v>
      </c>
    </row>
    <row r="386" spans="1:10" ht="15" customHeight="1" x14ac:dyDescent="0.2">
      <c r="A386" s="167">
        <v>2002</v>
      </c>
      <c r="B386" t="s">
        <v>439</v>
      </c>
      <c r="C386" t="s">
        <v>126</v>
      </c>
      <c r="D386" t="s">
        <v>140</v>
      </c>
      <c r="E386" t="s">
        <v>133</v>
      </c>
      <c r="F386" t="s">
        <v>84</v>
      </c>
      <c r="G386" t="s">
        <v>55</v>
      </c>
      <c r="H386" t="s">
        <v>111</v>
      </c>
      <c r="I386" t="s">
        <v>154</v>
      </c>
      <c r="J386" t="s">
        <v>147</v>
      </c>
    </row>
    <row r="387" spans="1:10" ht="15" customHeight="1" x14ac:dyDescent="0.2">
      <c r="A387" s="167">
        <v>1970</v>
      </c>
      <c r="B387" t="s">
        <v>440</v>
      </c>
      <c r="C387" t="s">
        <v>133</v>
      </c>
      <c r="D387" t="s">
        <v>119</v>
      </c>
      <c r="E387" t="s">
        <v>140</v>
      </c>
      <c r="F387" t="s">
        <v>84</v>
      </c>
      <c r="G387" t="s">
        <v>55</v>
      </c>
      <c r="H387" t="s">
        <v>111</v>
      </c>
      <c r="I387" t="s">
        <v>154</v>
      </c>
      <c r="J387" t="s">
        <v>147</v>
      </c>
    </row>
    <row r="388" spans="1:10" ht="15" customHeight="1" x14ac:dyDescent="0.2">
      <c r="A388" s="167">
        <v>1906</v>
      </c>
      <c r="B388" t="s">
        <v>441</v>
      </c>
      <c r="C388" t="s">
        <v>126</v>
      </c>
      <c r="D388" t="s">
        <v>119</v>
      </c>
      <c r="E388" t="s">
        <v>140</v>
      </c>
      <c r="F388" t="s">
        <v>84</v>
      </c>
      <c r="G388" t="s">
        <v>55</v>
      </c>
      <c r="H388" t="s">
        <v>111</v>
      </c>
      <c r="I388" t="s">
        <v>154</v>
      </c>
      <c r="J388" t="s">
        <v>147</v>
      </c>
    </row>
    <row r="389" spans="1:10" ht="15" customHeight="1" x14ac:dyDescent="0.2">
      <c r="A389" s="167">
        <v>1778</v>
      </c>
      <c r="B389" t="s">
        <v>442</v>
      </c>
      <c r="C389" t="s">
        <v>126</v>
      </c>
      <c r="D389" t="s">
        <v>119</v>
      </c>
      <c r="E389" t="s">
        <v>133</v>
      </c>
      <c r="F389" t="s">
        <v>84</v>
      </c>
      <c r="G389" t="s">
        <v>55</v>
      </c>
      <c r="H389" t="s">
        <v>111</v>
      </c>
      <c r="I389" t="s">
        <v>154</v>
      </c>
      <c r="J389" t="s">
        <v>147</v>
      </c>
    </row>
    <row r="390" spans="1:10" ht="15" customHeight="1" x14ac:dyDescent="0.2">
      <c r="A390" s="167">
        <v>1522</v>
      </c>
      <c r="B390" t="s">
        <v>443</v>
      </c>
      <c r="C390" t="s">
        <v>126</v>
      </c>
      <c r="D390" t="s">
        <v>119</v>
      </c>
      <c r="E390" t="s">
        <v>140</v>
      </c>
      <c r="F390" t="s">
        <v>84</v>
      </c>
      <c r="G390" t="s">
        <v>55</v>
      </c>
      <c r="H390" t="s">
        <v>111</v>
      </c>
      <c r="I390" t="s">
        <v>154</v>
      </c>
      <c r="J390" t="s">
        <v>133</v>
      </c>
    </row>
    <row r="391" spans="1:10" ht="15" customHeight="1" x14ac:dyDescent="0.2">
      <c r="A391" s="167">
        <v>1010</v>
      </c>
      <c r="B391" t="s">
        <v>444</v>
      </c>
      <c r="C391" t="s">
        <v>126</v>
      </c>
      <c r="D391" t="s">
        <v>119</v>
      </c>
      <c r="E391" t="s">
        <v>140</v>
      </c>
      <c r="F391" t="s">
        <v>84</v>
      </c>
      <c r="G391" t="s">
        <v>55</v>
      </c>
      <c r="H391" t="s">
        <v>111</v>
      </c>
      <c r="I391" t="s">
        <v>133</v>
      </c>
      <c r="J391" t="s">
        <v>147</v>
      </c>
    </row>
    <row r="392" spans="1:10" ht="15" customHeight="1" x14ac:dyDescent="0.2">
      <c r="A392" s="167">
        <v>1994</v>
      </c>
      <c r="B392" t="s">
        <v>445</v>
      </c>
      <c r="C392" t="s">
        <v>102</v>
      </c>
      <c r="D392" t="s">
        <v>140</v>
      </c>
      <c r="E392" t="s">
        <v>133</v>
      </c>
      <c r="F392" t="s">
        <v>84</v>
      </c>
      <c r="G392" t="s">
        <v>55</v>
      </c>
      <c r="H392" t="s">
        <v>126</v>
      </c>
      <c r="I392" t="s">
        <v>154</v>
      </c>
      <c r="J392" t="s">
        <v>147</v>
      </c>
    </row>
    <row r="393" spans="1:10" ht="15" customHeight="1" x14ac:dyDescent="0.2">
      <c r="A393" s="167">
        <v>1962</v>
      </c>
      <c r="B393" t="s">
        <v>446</v>
      </c>
      <c r="C393" t="s">
        <v>102</v>
      </c>
      <c r="D393" t="s">
        <v>140</v>
      </c>
      <c r="E393" t="s">
        <v>133</v>
      </c>
      <c r="F393" t="s">
        <v>84</v>
      </c>
      <c r="G393" t="s">
        <v>55</v>
      </c>
      <c r="H393" t="s">
        <v>119</v>
      </c>
      <c r="I393" t="s">
        <v>154</v>
      </c>
      <c r="J393" t="s">
        <v>147</v>
      </c>
    </row>
    <row r="394" spans="1:10" ht="15" customHeight="1" x14ac:dyDescent="0.2">
      <c r="A394" s="167">
        <v>1898</v>
      </c>
      <c r="B394" t="s">
        <v>447</v>
      </c>
      <c r="C394" t="s">
        <v>102</v>
      </c>
      <c r="D394" t="s">
        <v>119</v>
      </c>
      <c r="E394" t="s">
        <v>140</v>
      </c>
      <c r="F394" t="s">
        <v>84</v>
      </c>
      <c r="G394" t="s">
        <v>55</v>
      </c>
      <c r="H394" t="s">
        <v>126</v>
      </c>
      <c r="I394" t="s">
        <v>154</v>
      </c>
      <c r="J394" t="s">
        <v>147</v>
      </c>
    </row>
    <row r="395" spans="1:10" ht="15" customHeight="1" x14ac:dyDescent="0.2">
      <c r="A395" s="167">
        <v>1770</v>
      </c>
      <c r="B395" t="s">
        <v>448</v>
      </c>
      <c r="C395" t="s">
        <v>102</v>
      </c>
      <c r="D395" t="s">
        <v>119</v>
      </c>
      <c r="E395" t="s">
        <v>133</v>
      </c>
      <c r="F395" t="s">
        <v>84</v>
      </c>
      <c r="G395" t="s">
        <v>55</v>
      </c>
      <c r="H395" t="s">
        <v>126</v>
      </c>
      <c r="I395" t="s">
        <v>154</v>
      </c>
      <c r="J395" t="s">
        <v>147</v>
      </c>
    </row>
    <row r="396" spans="1:10" ht="15" customHeight="1" x14ac:dyDescent="0.2">
      <c r="A396" s="167">
        <v>1514</v>
      </c>
      <c r="B396" t="s">
        <v>449</v>
      </c>
      <c r="C396" t="s">
        <v>102</v>
      </c>
      <c r="D396" t="s">
        <v>119</v>
      </c>
      <c r="E396" t="s">
        <v>140</v>
      </c>
      <c r="F396" t="s">
        <v>84</v>
      </c>
      <c r="G396" t="s">
        <v>55</v>
      </c>
      <c r="H396" t="s">
        <v>126</v>
      </c>
      <c r="I396" t="s">
        <v>154</v>
      </c>
      <c r="J396" t="s">
        <v>133</v>
      </c>
    </row>
    <row r="397" spans="1:10" ht="15" customHeight="1" x14ac:dyDescent="0.2">
      <c r="A397" s="167">
        <v>1002</v>
      </c>
      <c r="B397" t="s">
        <v>450</v>
      </c>
      <c r="C397" t="s">
        <v>102</v>
      </c>
      <c r="D397" t="s">
        <v>119</v>
      </c>
      <c r="E397" t="s">
        <v>140</v>
      </c>
      <c r="F397" t="s">
        <v>84</v>
      </c>
      <c r="G397" t="s">
        <v>55</v>
      </c>
      <c r="H397" t="s">
        <v>126</v>
      </c>
      <c r="I397" t="s">
        <v>133</v>
      </c>
      <c r="J397" t="s">
        <v>147</v>
      </c>
    </row>
    <row r="398" spans="1:10" ht="15" customHeight="1" x14ac:dyDescent="0.2">
      <c r="A398" s="167">
        <v>1946</v>
      </c>
      <c r="B398" t="s">
        <v>451</v>
      </c>
      <c r="C398" t="s">
        <v>102</v>
      </c>
      <c r="D398" t="s">
        <v>140</v>
      </c>
      <c r="E398" t="s">
        <v>133</v>
      </c>
      <c r="F398" t="s">
        <v>84</v>
      </c>
      <c r="G398" t="s">
        <v>55</v>
      </c>
      <c r="H398" t="s">
        <v>111</v>
      </c>
      <c r="I398" t="s">
        <v>154</v>
      </c>
      <c r="J398" t="s">
        <v>147</v>
      </c>
    </row>
    <row r="399" spans="1:10" ht="15" customHeight="1" x14ac:dyDescent="0.2">
      <c r="A399" s="167">
        <v>1882</v>
      </c>
      <c r="B399" t="s">
        <v>452</v>
      </c>
      <c r="C399" t="s">
        <v>126</v>
      </c>
      <c r="D399" t="s">
        <v>140</v>
      </c>
      <c r="E399" t="s">
        <v>102</v>
      </c>
      <c r="F399" t="s">
        <v>84</v>
      </c>
      <c r="G399" t="s">
        <v>55</v>
      </c>
      <c r="H399" t="s">
        <v>111</v>
      </c>
      <c r="I399" t="s">
        <v>154</v>
      </c>
      <c r="J399" t="s">
        <v>147</v>
      </c>
    </row>
    <row r="400" spans="1:10" ht="15" customHeight="1" x14ac:dyDescent="0.2">
      <c r="A400" s="167">
        <v>1754</v>
      </c>
      <c r="B400" t="s">
        <v>453</v>
      </c>
      <c r="C400" t="s">
        <v>126</v>
      </c>
      <c r="D400" t="s">
        <v>102</v>
      </c>
      <c r="E400" t="s">
        <v>133</v>
      </c>
      <c r="F400" t="s">
        <v>84</v>
      </c>
      <c r="G400" t="s">
        <v>55</v>
      </c>
      <c r="H400" t="s">
        <v>111</v>
      </c>
      <c r="I400" t="s">
        <v>154</v>
      </c>
      <c r="J400" t="s">
        <v>147</v>
      </c>
    </row>
    <row r="401" spans="1:10" ht="15" customHeight="1" x14ac:dyDescent="0.2">
      <c r="A401" s="167">
        <v>1498</v>
      </c>
      <c r="B401" t="s">
        <v>454</v>
      </c>
      <c r="C401" t="s">
        <v>126</v>
      </c>
      <c r="D401" t="s">
        <v>140</v>
      </c>
      <c r="E401" t="s">
        <v>102</v>
      </c>
      <c r="F401" t="s">
        <v>84</v>
      </c>
      <c r="G401" t="s">
        <v>55</v>
      </c>
      <c r="H401" t="s">
        <v>111</v>
      </c>
      <c r="I401" t="s">
        <v>154</v>
      </c>
      <c r="J401" t="s">
        <v>133</v>
      </c>
    </row>
    <row r="402" spans="1:10" ht="15" customHeight="1" x14ac:dyDescent="0.2">
      <c r="A402" s="167">
        <v>986</v>
      </c>
      <c r="B402" t="s">
        <v>455</v>
      </c>
      <c r="C402" t="s">
        <v>126</v>
      </c>
      <c r="D402" t="s">
        <v>140</v>
      </c>
      <c r="E402" t="s">
        <v>102</v>
      </c>
      <c r="F402" t="s">
        <v>84</v>
      </c>
      <c r="G402" t="s">
        <v>55</v>
      </c>
      <c r="H402" t="s">
        <v>111</v>
      </c>
      <c r="I402" t="s">
        <v>133</v>
      </c>
      <c r="J402" t="s">
        <v>147</v>
      </c>
    </row>
    <row r="403" spans="1:10" ht="15" customHeight="1" x14ac:dyDescent="0.2">
      <c r="A403" s="167">
        <v>1850</v>
      </c>
      <c r="B403" t="s">
        <v>456</v>
      </c>
      <c r="C403" t="s">
        <v>102</v>
      </c>
      <c r="D403" t="s">
        <v>119</v>
      </c>
      <c r="E403" t="s">
        <v>140</v>
      </c>
      <c r="F403" t="s">
        <v>84</v>
      </c>
      <c r="G403" t="s">
        <v>55</v>
      </c>
      <c r="H403" t="s">
        <v>111</v>
      </c>
      <c r="I403" t="s">
        <v>154</v>
      </c>
      <c r="J403" t="s">
        <v>147</v>
      </c>
    </row>
    <row r="404" spans="1:10" ht="15" customHeight="1" x14ac:dyDescent="0.2">
      <c r="A404" s="167">
        <v>1722</v>
      </c>
      <c r="B404" t="s">
        <v>457</v>
      </c>
      <c r="C404" t="s">
        <v>102</v>
      </c>
      <c r="D404" t="s">
        <v>119</v>
      </c>
      <c r="E404" t="s">
        <v>133</v>
      </c>
      <c r="F404" t="s">
        <v>84</v>
      </c>
      <c r="G404" t="s">
        <v>55</v>
      </c>
      <c r="H404" t="s">
        <v>111</v>
      </c>
      <c r="I404" t="s">
        <v>154</v>
      </c>
      <c r="J404" t="s">
        <v>147</v>
      </c>
    </row>
    <row r="405" spans="1:10" ht="15" customHeight="1" x14ac:dyDescent="0.2">
      <c r="A405" s="167">
        <v>1466</v>
      </c>
      <c r="B405" t="s">
        <v>458</v>
      </c>
      <c r="C405" t="s">
        <v>102</v>
      </c>
      <c r="D405" t="s">
        <v>119</v>
      </c>
      <c r="E405" t="s">
        <v>140</v>
      </c>
      <c r="F405" t="s">
        <v>84</v>
      </c>
      <c r="G405" t="s">
        <v>55</v>
      </c>
      <c r="H405" t="s">
        <v>111</v>
      </c>
      <c r="I405" t="s">
        <v>154</v>
      </c>
      <c r="J405" t="s">
        <v>133</v>
      </c>
    </row>
    <row r="406" spans="1:10" ht="15" customHeight="1" x14ac:dyDescent="0.2">
      <c r="A406" s="167">
        <v>954</v>
      </c>
      <c r="B406" t="s">
        <v>459</v>
      </c>
      <c r="C406" t="s">
        <v>102</v>
      </c>
      <c r="D406" t="s">
        <v>119</v>
      </c>
      <c r="E406" t="s">
        <v>140</v>
      </c>
      <c r="F406" t="s">
        <v>84</v>
      </c>
      <c r="G406" t="s">
        <v>55</v>
      </c>
      <c r="H406" t="s">
        <v>111</v>
      </c>
      <c r="I406" t="s">
        <v>133</v>
      </c>
      <c r="J406" t="s">
        <v>147</v>
      </c>
    </row>
    <row r="407" spans="1:10" ht="15" customHeight="1" x14ac:dyDescent="0.2">
      <c r="A407" s="167">
        <v>1658</v>
      </c>
      <c r="B407" t="s">
        <v>460</v>
      </c>
      <c r="C407" t="s">
        <v>126</v>
      </c>
      <c r="D407" t="s">
        <v>119</v>
      </c>
      <c r="E407" t="s">
        <v>102</v>
      </c>
      <c r="F407" t="s">
        <v>84</v>
      </c>
      <c r="G407" t="s">
        <v>55</v>
      </c>
      <c r="H407" t="s">
        <v>111</v>
      </c>
      <c r="I407" t="s">
        <v>154</v>
      </c>
      <c r="J407" t="s">
        <v>147</v>
      </c>
    </row>
    <row r="408" spans="1:10" ht="15" customHeight="1" x14ac:dyDescent="0.2">
      <c r="A408" s="167">
        <v>1402</v>
      </c>
      <c r="B408" t="s">
        <v>461</v>
      </c>
      <c r="C408" t="s">
        <v>126</v>
      </c>
      <c r="D408" t="s">
        <v>119</v>
      </c>
      <c r="E408" t="s">
        <v>140</v>
      </c>
      <c r="F408" t="s">
        <v>84</v>
      </c>
      <c r="G408" t="s">
        <v>55</v>
      </c>
      <c r="H408" t="s">
        <v>111</v>
      </c>
      <c r="I408" t="s">
        <v>154</v>
      </c>
      <c r="J408" t="s">
        <v>102</v>
      </c>
    </row>
    <row r="409" spans="1:10" ht="15" customHeight="1" x14ac:dyDescent="0.2">
      <c r="A409" s="167">
        <v>890</v>
      </c>
      <c r="B409" t="s">
        <v>462</v>
      </c>
      <c r="C409" t="s">
        <v>126</v>
      </c>
      <c r="D409" t="s">
        <v>119</v>
      </c>
      <c r="E409" t="s">
        <v>140</v>
      </c>
      <c r="F409" t="s">
        <v>84</v>
      </c>
      <c r="G409" t="s">
        <v>55</v>
      </c>
      <c r="H409" t="s">
        <v>111</v>
      </c>
      <c r="I409" t="s">
        <v>102</v>
      </c>
      <c r="J409" t="s">
        <v>147</v>
      </c>
    </row>
    <row r="410" spans="1:10" ht="15" customHeight="1" x14ac:dyDescent="0.2">
      <c r="A410" s="167">
        <v>1274</v>
      </c>
      <c r="B410" t="s">
        <v>463</v>
      </c>
      <c r="C410" t="s">
        <v>126</v>
      </c>
      <c r="D410" t="s">
        <v>119</v>
      </c>
      <c r="E410" t="s">
        <v>102</v>
      </c>
      <c r="F410" t="s">
        <v>84</v>
      </c>
      <c r="G410" t="s">
        <v>55</v>
      </c>
      <c r="H410" t="s">
        <v>111</v>
      </c>
      <c r="I410" t="s">
        <v>154</v>
      </c>
      <c r="J410" t="s">
        <v>133</v>
      </c>
    </row>
    <row r="411" spans="1:10" ht="15" customHeight="1" x14ac:dyDescent="0.2">
      <c r="A411" s="167">
        <v>762</v>
      </c>
      <c r="B411" t="s">
        <v>464</v>
      </c>
      <c r="C411" t="s">
        <v>126</v>
      </c>
      <c r="D411" t="s">
        <v>119</v>
      </c>
      <c r="E411" t="s">
        <v>102</v>
      </c>
      <c r="F411" t="s">
        <v>84</v>
      </c>
      <c r="G411" t="s">
        <v>55</v>
      </c>
      <c r="H411" t="s">
        <v>111</v>
      </c>
      <c r="I411" t="s">
        <v>133</v>
      </c>
      <c r="J411" t="s">
        <v>147</v>
      </c>
    </row>
    <row r="412" spans="1:10" ht="15" customHeight="1" x14ac:dyDescent="0.2">
      <c r="A412" s="167">
        <v>506</v>
      </c>
      <c r="B412" t="s">
        <v>465</v>
      </c>
      <c r="C412" t="s">
        <v>126</v>
      </c>
      <c r="D412" t="s">
        <v>119</v>
      </c>
      <c r="E412" t="s">
        <v>140</v>
      </c>
      <c r="F412" t="s">
        <v>84</v>
      </c>
      <c r="G412" t="s">
        <v>55</v>
      </c>
      <c r="H412" t="s">
        <v>111</v>
      </c>
      <c r="I412" t="s">
        <v>102</v>
      </c>
      <c r="J412" t="s">
        <v>133</v>
      </c>
    </row>
    <row r="413" spans="1:10" ht="15" customHeight="1" x14ac:dyDescent="0.2">
      <c r="A413" s="167">
        <v>1990</v>
      </c>
      <c r="B413" t="s">
        <v>466</v>
      </c>
      <c r="C413" t="s">
        <v>126</v>
      </c>
      <c r="D413" t="s">
        <v>140</v>
      </c>
      <c r="E413" t="s">
        <v>133</v>
      </c>
      <c r="F413" t="s">
        <v>84</v>
      </c>
      <c r="G413" t="s">
        <v>55</v>
      </c>
      <c r="H413" t="s">
        <v>95</v>
      </c>
      <c r="I413" t="s">
        <v>154</v>
      </c>
      <c r="J413" t="s">
        <v>147</v>
      </c>
    </row>
    <row r="414" spans="1:10" ht="15" customHeight="1" x14ac:dyDescent="0.2">
      <c r="A414" s="167">
        <v>1958</v>
      </c>
      <c r="B414" t="s">
        <v>467</v>
      </c>
      <c r="C414" t="s">
        <v>133</v>
      </c>
      <c r="D414" t="s">
        <v>119</v>
      </c>
      <c r="E414" t="s">
        <v>140</v>
      </c>
      <c r="F414" t="s">
        <v>84</v>
      </c>
      <c r="G414" t="s">
        <v>55</v>
      </c>
      <c r="H414" t="s">
        <v>95</v>
      </c>
      <c r="I414" t="s">
        <v>154</v>
      </c>
      <c r="J414" t="s">
        <v>147</v>
      </c>
    </row>
    <row r="415" spans="1:10" ht="15" customHeight="1" x14ac:dyDescent="0.2">
      <c r="A415" s="167">
        <v>1894</v>
      </c>
      <c r="B415" t="s">
        <v>468</v>
      </c>
      <c r="C415" t="s">
        <v>126</v>
      </c>
      <c r="D415" t="s">
        <v>119</v>
      </c>
      <c r="E415" t="s">
        <v>140</v>
      </c>
      <c r="F415" t="s">
        <v>84</v>
      </c>
      <c r="G415" t="s">
        <v>55</v>
      </c>
      <c r="H415" t="s">
        <v>95</v>
      </c>
      <c r="I415" t="s">
        <v>154</v>
      </c>
      <c r="J415" t="s">
        <v>147</v>
      </c>
    </row>
    <row r="416" spans="1:10" ht="15" customHeight="1" x14ac:dyDescent="0.2">
      <c r="A416" s="167">
        <v>1766</v>
      </c>
      <c r="B416" t="s">
        <v>469</v>
      </c>
      <c r="C416" t="s">
        <v>126</v>
      </c>
      <c r="D416" t="s">
        <v>119</v>
      </c>
      <c r="E416" t="s">
        <v>133</v>
      </c>
      <c r="F416" t="s">
        <v>84</v>
      </c>
      <c r="G416" t="s">
        <v>55</v>
      </c>
      <c r="H416" t="s">
        <v>95</v>
      </c>
      <c r="I416" t="s">
        <v>154</v>
      </c>
      <c r="J416" t="s">
        <v>147</v>
      </c>
    </row>
    <row r="417" spans="1:10" ht="15" customHeight="1" x14ac:dyDescent="0.2">
      <c r="A417" s="167">
        <v>1510</v>
      </c>
      <c r="B417" t="s">
        <v>470</v>
      </c>
      <c r="C417" t="s">
        <v>126</v>
      </c>
      <c r="D417" t="s">
        <v>119</v>
      </c>
      <c r="E417" t="s">
        <v>140</v>
      </c>
      <c r="F417" t="s">
        <v>84</v>
      </c>
      <c r="G417" t="s">
        <v>55</v>
      </c>
      <c r="H417" t="s">
        <v>95</v>
      </c>
      <c r="I417" t="s">
        <v>154</v>
      </c>
      <c r="J417" t="s">
        <v>133</v>
      </c>
    </row>
    <row r="418" spans="1:10" ht="15" customHeight="1" x14ac:dyDescent="0.2">
      <c r="A418" s="167">
        <v>998</v>
      </c>
      <c r="B418" t="s">
        <v>471</v>
      </c>
      <c r="C418" t="s">
        <v>126</v>
      </c>
      <c r="D418" t="s">
        <v>119</v>
      </c>
      <c r="E418" t="s">
        <v>140</v>
      </c>
      <c r="F418" t="s">
        <v>84</v>
      </c>
      <c r="G418" t="s">
        <v>55</v>
      </c>
      <c r="H418" t="s">
        <v>95</v>
      </c>
      <c r="I418" t="s">
        <v>133</v>
      </c>
      <c r="J418" t="s">
        <v>147</v>
      </c>
    </row>
    <row r="419" spans="1:10" ht="15" customHeight="1" x14ac:dyDescent="0.2">
      <c r="A419" s="167">
        <v>1942</v>
      </c>
      <c r="B419" t="s">
        <v>472</v>
      </c>
      <c r="C419" t="s">
        <v>84</v>
      </c>
      <c r="D419" t="s">
        <v>140</v>
      </c>
      <c r="E419" t="s">
        <v>133</v>
      </c>
      <c r="F419" t="s">
        <v>95</v>
      </c>
      <c r="G419" t="s">
        <v>55</v>
      </c>
      <c r="H419" t="s">
        <v>111</v>
      </c>
      <c r="I419" t="s">
        <v>154</v>
      </c>
      <c r="J419" t="s">
        <v>147</v>
      </c>
    </row>
    <row r="420" spans="1:10" ht="15" customHeight="1" x14ac:dyDescent="0.2">
      <c r="A420" s="167">
        <v>1878</v>
      </c>
      <c r="B420" t="s">
        <v>473</v>
      </c>
      <c r="C420" t="s">
        <v>126</v>
      </c>
      <c r="D420" t="s">
        <v>140</v>
      </c>
      <c r="E420" t="s">
        <v>111</v>
      </c>
      <c r="F420" t="s">
        <v>84</v>
      </c>
      <c r="G420" t="s">
        <v>55</v>
      </c>
      <c r="H420" t="s">
        <v>95</v>
      </c>
      <c r="I420" t="s">
        <v>154</v>
      </c>
      <c r="J420" t="s">
        <v>147</v>
      </c>
    </row>
    <row r="421" spans="1:10" ht="15" customHeight="1" x14ac:dyDescent="0.2">
      <c r="A421" s="167">
        <v>1750</v>
      </c>
      <c r="B421" t="s">
        <v>474</v>
      </c>
      <c r="C421" t="s">
        <v>126</v>
      </c>
      <c r="D421" t="s">
        <v>111</v>
      </c>
      <c r="E421" t="s">
        <v>133</v>
      </c>
      <c r="F421" t="s">
        <v>84</v>
      </c>
      <c r="G421" t="s">
        <v>55</v>
      </c>
      <c r="H421" t="s">
        <v>95</v>
      </c>
      <c r="I421" t="s">
        <v>154</v>
      </c>
      <c r="J421" t="s">
        <v>147</v>
      </c>
    </row>
    <row r="422" spans="1:10" ht="15" customHeight="1" x14ac:dyDescent="0.2">
      <c r="A422" s="167">
        <v>1494</v>
      </c>
      <c r="B422" t="s">
        <v>475</v>
      </c>
      <c r="C422" t="s">
        <v>126</v>
      </c>
      <c r="D422" t="s">
        <v>140</v>
      </c>
      <c r="E422" t="s">
        <v>111</v>
      </c>
      <c r="F422" t="s">
        <v>84</v>
      </c>
      <c r="G422" t="s">
        <v>55</v>
      </c>
      <c r="H422" t="s">
        <v>95</v>
      </c>
      <c r="I422" t="s">
        <v>154</v>
      </c>
      <c r="J422" t="s">
        <v>133</v>
      </c>
    </row>
    <row r="423" spans="1:10" ht="15" customHeight="1" x14ac:dyDescent="0.2">
      <c r="A423" s="167">
        <v>982</v>
      </c>
      <c r="B423" t="s">
        <v>476</v>
      </c>
      <c r="C423" t="s">
        <v>126</v>
      </c>
      <c r="D423" t="s">
        <v>140</v>
      </c>
      <c r="E423" t="s">
        <v>111</v>
      </c>
      <c r="F423" t="s">
        <v>84</v>
      </c>
      <c r="G423" t="s">
        <v>55</v>
      </c>
      <c r="H423" t="s">
        <v>95</v>
      </c>
      <c r="I423" t="s">
        <v>133</v>
      </c>
      <c r="J423" t="s">
        <v>147</v>
      </c>
    </row>
    <row r="424" spans="1:10" ht="15" customHeight="1" x14ac:dyDescent="0.2">
      <c r="A424" s="167">
        <v>1846</v>
      </c>
      <c r="B424" t="s">
        <v>477</v>
      </c>
      <c r="C424" t="s">
        <v>84</v>
      </c>
      <c r="D424" t="s">
        <v>119</v>
      </c>
      <c r="E424" t="s">
        <v>140</v>
      </c>
      <c r="F424" t="s">
        <v>95</v>
      </c>
      <c r="G424" t="s">
        <v>55</v>
      </c>
      <c r="H424" t="s">
        <v>111</v>
      </c>
      <c r="I424" t="s">
        <v>154</v>
      </c>
      <c r="J424" t="s">
        <v>147</v>
      </c>
    </row>
    <row r="425" spans="1:10" ht="15" customHeight="1" x14ac:dyDescent="0.2">
      <c r="A425" s="167">
        <v>1718</v>
      </c>
      <c r="B425" t="s">
        <v>478</v>
      </c>
      <c r="C425" t="s">
        <v>84</v>
      </c>
      <c r="D425" t="s">
        <v>119</v>
      </c>
      <c r="E425" t="s">
        <v>133</v>
      </c>
      <c r="F425" t="s">
        <v>95</v>
      </c>
      <c r="G425" t="s">
        <v>55</v>
      </c>
      <c r="H425" t="s">
        <v>111</v>
      </c>
      <c r="I425" t="s">
        <v>154</v>
      </c>
      <c r="J425" t="s">
        <v>147</v>
      </c>
    </row>
    <row r="426" spans="1:10" ht="15" customHeight="1" x14ac:dyDescent="0.2">
      <c r="A426" s="167">
        <v>1462</v>
      </c>
      <c r="B426" t="s">
        <v>479</v>
      </c>
      <c r="C426" t="s">
        <v>84</v>
      </c>
      <c r="D426" t="s">
        <v>119</v>
      </c>
      <c r="E426" t="s">
        <v>140</v>
      </c>
      <c r="F426" t="s">
        <v>95</v>
      </c>
      <c r="G426" t="s">
        <v>55</v>
      </c>
      <c r="H426" t="s">
        <v>111</v>
      </c>
      <c r="I426" t="s">
        <v>154</v>
      </c>
      <c r="J426" t="s">
        <v>133</v>
      </c>
    </row>
    <row r="427" spans="1:10" ht="15" customHeight="1" x14ac:dyDescent="0.2">
      <c r="A427" s="167">
        <v>950</v>
      </c>
      <c r="B427" t="s">
        <v>480</v>
      </c>
      <c r="C427" t="s">
        <v>84</v>
      </c>
      <c r="D427" t="s">
        <v>119</v>
      </c>
      <c r="E427" t="s">
        <v>140</v>
      </c>
      <c r="F427" t="s">
        <v>95</v>
      </c>
      <c r="G427" t="s">
        <v>55</v>
      </c>
      <c r="H427" t="s">
        <v>111</v>
      </c>
      <c r="I427" t="s">
        <v>133</v>
      </c>
      <c r="J427" t="s">
        <v>147</v>
      </c>
    </row>
    <row r="428" spans="1:10" ht="15" customHeight="1" x14ac:dyDescent="0.2">
      <c r="A428" s="167">
        <v>1654</v>
      </c>
      <c r="B428" t="s">
        <v>481</v>
      </c>
      <c r="C428" t="s">
        <v>126</v>
      </c>
      <c r="D428" t="s">
        <v>119</v>
      </c>
      <c r="E428" t="s">
        <v>111</v>
      </c>
      <c r="F428" t="s">
        <v>84</v>
      </c>
      <c r="G428" t="s">
        <v>55</v>
      </c>
      <c r="H428" t="s">
        <v>95</v>
      </c>
      <c r="I428" t="s">
        <v>154</v>
      </c>
      <c r="J428" t="s">
        <v>147</v>
      </c>
    </row>
    <row r="429" spans="1:10" ht="15" customHeight="1" x14ac:dyDescent="0.2">
      <c r="A429" s="167">
        <v>1398</v>
      </c>
      <c r="B429" t="s">
        <v>482</v>
      </c>
      <c r="C429" t="s">
        <v>84</v>
      </c>
      <c r="D429" t="s">
        <v>119</v>
      </c>
      <c r="E429" t="s">
        <v>140</v>
      </c>
      <c r="F429" t="s">
        <v>95</v>
      </c>
      <c r="G429" t="s">
        <v>55</v>
      </c>
      <c r="H429" t="s">
        <v>111</v>
      </c>
      <c r="I429" t="s">
        <v>154</v>
      </c>
      <c r="J429" t="s">
        <v>126</v>
      </c>
    </row>
    <row r="430" spans="1:10" ht="15" customHeight="1" x14ac:dyDescent="0.2">
      <c r="A430" s="167">
        <v>886</v>
      </c>
      <c r="B430" t="s">
        <v>483</v>
      </c>
      <c r="C430" t="s">
        <v>126</v>
      </c>
      <c r="D430" t="s">
        <v>119</v>
      </c>
      <c r="E430" t="s">
        <v>140</v>
      </c>
      <c r="F430" t="s">
        <v>84</v>
      </c>
      <c r="G430" t="s">
        <v>55</v>
      </c>
      <c r="H430" t="s">
        <v>111</v>
      </c>
      <c r="I430" t="s">
        <v>95</v>
      </c>
      <c r="J430" t="s">
        <v>147</v>
      </c>
    </row>
    <row r="431" spans="1:10" ht="15" customHeight="1" x14ac:dyDescent="0.2">
      <c r="A431" s="167">
        <v>1270</v>
      </c>
      <c r="B431" t="s">
        <v>484</v>
      </c>
      <c r="C431" t="s">
        <v>126</v>
      </c>
      <c r="D431" t="s">
        <v>119</v>
      </c>
      <c r="E431" t="s">
        <v>111</v>
      </c>
      <c r="F431" t="s">
        <v>84</v>
      </c>
      <c r="G431" t="s">
        <v>55</v>
      </c>
      <c r="H431" t="s">
        <v>95</v>
      </c>
      <c r="I431" t="s">
        <v>154</v>
      </c>
      <c r="J431" t="s">
        <v>133</v>
      </c>
    </row>
    <row r="432" spans="1:10" ht="15" customHeight="1" x14ac:dyDescent="0.2">
      <c r="A432" s="167">
        <v>758</v>
      </c>
      <c r="B432" t="s">
        <v>485</v>
      </c>
      <c r="C432" t="s">
        <v>126</v>
      </c>
      <c r="D432" t="s">
        <v>119</v>
      </c>
      <c r="E432" t="s">
        <v>111</v>
      </c>
      <c r="F432" t="s">
        <v>84</v>
      </c>
      <c r="G432" t="s">
        <v>55</v>
      </c>
      <c r="H432" t="s">
        <v>95</v>
      </c>
      <c r="I432" t="s">
        <v>133</v>
      </c>
      <c r="J432" t="s">
        <v>147</v>
      </c>
    </row>
    <row r="433" spans="1:10" ht="15" customHeight="1" x14ac:dyDescent="0.2">
      <c r="A433" s="167">
        <v>502</v>
      </c>
      <c r="B433" t="s">
        <v>486</v>
      </c>
      <c r="C433" t="s">
        <v>126</v>
      </c>
      <c r="D433" t="s">
        <v>119</v>
      </c>
      <c r="E433" t="s">
        <v>140</v>
      </c>
      <c r="F433" t="s">
        <v>84</v>
      </c>
      <c r="G433" t="s">
        <v>55</v>
      </c>
      <c r="H433" t="s">
        <v>111</v>
      </c>
      <c r="I433" t="s">
        <v>95</v>
      </c>
      <c r="J433" t="s">
        <v>133</v>
      </c>
    </row>
    <row r="434" spans="1:10" ht="15" customHeight="1" x14ac:dyDescent="0.2">
      <c r="A434" s="167">
        <v>1934</v>
      </c>
      <c r="B434" t="s">
        <v>487</v>
      </c>
      <c r="C434" t="s">
        <v>102</v>
      </c>
      <c r="D434" t="s">
        <v>140</v>
      </c>
      <c r="E434" t="s">
        <v>133</v>
      </c>
      <c r="F434" t="s">
        <v>84</v>
      </c>
      <c r="G434" t="s">
        <v>55</v>
      </c>
      <c r="H434" t="s">
        <v>95</v>
      </c>
      <c r="I434" t="s">
        <v>154</v>
      </c>
      <c r="J434" t="s">
        <v>147</v>
      </c>
    </row>
    <row r="435" spans="1:10" ht="15" customHeight="1" x14ac:dyDescent="0.2">
      <c r="A435" s="167">
        <v>1870</v>
      </c>
      <c r="B435" t="s">
        <v>488</v>
      </c>
      <c r="C435" t="s">
        <v>126</v>
      </c>
      <c r="D435" t="s">
        <v>140</v>
      </c>
      <c r="E435" t="s">
        <v>102</v>
      </c>
      <c r="F435" t="s">
        <v>84</v>
      </c>
      <c r="G435" t="s">
        <v>55</v>
      </c>
      <c r="H435" t="s">
        <v>95</v>
      </c>
      <c r="I435" t="s">
        <v>154</v>
      </c>
      <c r="J435" t="s">
        <v>147</v>
      </c>
    </row>
    <row r="436" spans="1:10" ht="15" customHeight="1" x14ac:dyDescent="0.2">
      <c r="A436" s="167">
        <v>1742</v>
      </c>
      <c r="B436" t="s">
        <v>489</v>
      </c>
      <c r="C436" t="s">
        <v>126</v>
      </c>
      <c r="D436" t="s">
        <v>102</v>
      </c>
      <c r="E436" t="s">
        <v>133</v>
      </c>
      <c r="F436" t="s">
        <v>84</v>
      </c>
      <c r="G436" t="s">
        <v>55</v>
      </c>
      <c r="H436" t="s">
        <v>95</v>
      </c>
      <c r="I436" t="s">
        <v>154</v>
      </c>
      <c r="J436" t="s">
        <v>147</v>
      </c>
    </row>
    <row r="437" spans="1:10" ht="15" customHeight="1" x14ac:dyDescent="0.2">
      <c r="A437" s="167">
        <v>1486</v>
      </c>
      <c r="B437" t="s">
        <v>490</v>
      </c>
      <c r="C437" t="s">
        <v>126</v>
      </c>
      <c r="D437" t="s">
        <v>140</v>
      </c>
      <c r="E437" t="s">
        <v>102</v>
      </c>
      <c r="F437" t="s">
        <v>84</v>
      </c>
      <c r="G437" t="s">
        <v>55</v>
      </c>
      <c r="H437" t="s">
        <v>95</v>
      </c>
      <c r="I437" t="s">
        <v>154</v>
      </c>
      <c r="J437" t="s">
        <v>133</v>
      </c>
    </row>
    <row r="438" spans="1:10" ht="15" customHeight="1" x14ac:dyDescent="0.2">
      <c r="A438" s="167">
        <v>974</v>
      </c>
      <c r="B438" t="s">
        <v>491</v>
      </c>
      <c r="C438" t="s">
        <v>126</v>
      </c>
      <c r="D438" t="s">
        <v>140</v>
      </c>
      <c r="E438" t="s">
        <v>102</v>
      </c>
      <c r="F438" t="s">
        <v>84</v>
      </c>
      <c r="G438" t="s">
        <v>55</v>
      </c>
      <c r="H438" t="s">
        <v>95</v>
      </c>
      <c r="I438" t="s">
        <v>133</v>
      </c>
      <c r="J438" t="s">
        <v>147</v>
      </c>
    </row>
    <row r="439" spans="1:10" ht="15" customHeight="1" x14ac:dyDescent="0.2">
      <c r="A439" s="167">
        <v>1838</v>
      </c>
      <c r="B439" t="s">
        <v>492</v>
      </c>
      <c r="C439" t="s">
        <v>102</v>
      </c>
      <c r="D439" t="s">
        <v>119</v>
      </c>
      <c r="E439" t="s">
        <v>140</v>
      </c>
      <c r="F439" t="s">
        <v>84</v>
      </c>
      <c r="G439" t="s">
        <v>55</v>
      </c>
      <c r="H439" t="s">
        <v>95</v>
      </c>
      <c r="I439" t="s">
        <v>154</v>
      </c>
      <c r="J439" t="s">
        <v>147</v>
      </c>
    </row>
    <row r="440" spans="1:10" ht="15" customHeight="1" x14ac:dyDescent="0.2">
      <c r="A440" s="167">
        <v>1710</v>
      </c>
      <c r="B440" t="s">
        <v>493</v>
      </c>
      <c r="C440" t="s">
        <v>102</v>
      </c>
      <c r="D440" t="s">
        <v>119</v>
      </c>
      <c r="E440" t="s">
        <v>133</v>
      </c>
      <c r="F440" t="s">
        <v>84</v>
      </c>
      <c r="G440" t="s">
        <v>55</v>
      </c>
      <c r="H440" t="s">
        <v>95</v>
      </c>
      <c r="I440" t="s">
        <v>154</v>
      </c>
      <c r="J440" t="s">
        <v>147</v>
      </c>
    </row>
    <row r="441" spans="1:10" ht="15" customHeight="1" x14ac:dyDescent="0.2">
      <c r="A441" s="167">
        <v>1454</v>
      </c>
      <c r="B441" t="s">
        <v>494</v>
      </c>
      <c r="C441" t="s">
        <v>102</v>
      </c>
      <c r="D441" t="s">
        <v>119</v>
      </c>
      <c r="E441" t="s">
        <v>140</v>
      </c>
      <c r="F441" t="s">
        <v>84</v>
      </c>
      <c r="G441" t="s">
        <v>55</v>
      </c>
      <c r="H441" t="s">
        <v>95</v>
      </c>
      <c r="I441" t="s">
        <v>154</v>
      </c>
      <c r="J441" t="s">
        <v>133</v>
      </c>
    </row>
    <row r="442" spans="1:10" ht="15" customHeight="1" x14ac:dyDescent="0.2">
      <c r="A442" s="167">
        <v>942</v>
      </c>
      <c r="B442" t="s">
        <v>495</v>
      </c>
      <c r="C442" t="s">
        <v>102</v>
      </c>
      <c r="D442" t="s">
        <v>119</v>
      </c>
      <c r="E442" t="s">
        <v>140</v>
      </c>
      <c r="F442" t="s">
        <v>84</v>
      </c>
      <c r="G442" t="s">
        <v>55</v>
      </c>
      <c r="H442" t="s">
        <v>95</v>
      </c>
      <c r="I442" t="s">
        <v>133</v>
      </c>
      <c r="J442" t="s">
        <v>147</v>
      </c>
    </row>
    <row r="443" spans="1:10" ht="15" customHeight="1" x14ac:dyDescent="0.2">
      <c r="A443" s="167">
        <v>1646</v>
      </c>
      <c r="B443" t="s">
        <v>496</v>
      </c>
      <c r="C443" t="s">
        <v>126</v>
      </c>
      <c r="D443" t="s">
        <v>119</v>
      </c>
      <c r="E443" t="s">
        <v>102</v>
      </c>
      <c r="F443" t="s">
        <v>84</v>
      </c>
      <c r="G443" t="s">
        <v>55</v>
      </c>
      <c r="H443" t="s">
        <v>95</v>
      </c>
      <c r="I443" t="s">
        <v>154</v>
      </c>
      <c r="J443" t="s">
        <v>147</v>
      </c>
    </row>
    <row r="444" spans="1:10" ht="15" customHeight="1" x14ac:dyDescent="0.2">
      <c r="A444" s="167">
        <v>1390</v>
      </c>
      <c r="B444" t="s">
        <v>497</v>
      </c>
      <c r="C444" t="s">
        <v>126</v>
      </c>
      <c r="D444" t="s">
        <v>119</v>
      </c>
      <c r="E444" t="s">
        <v>140</v>
      </c>
      <c r="F444" t="s">
        <v>84</v>
      </c>
      <c r="G444" t="s">
        <v>55</v>
      </c>
      <c r="H444" t="s">
        <v>95</v>
      </c>
      <c r="I444" t="s">
        <v>154</v>
      </c>
      <c r="J444" t="s">
        <v>102</v>
      </c>
    </row>
    <row r="445" spans="1:10" ht="15" customHeight="1" x14ac:dyDescent="0.2">
      <c r="A445" s="167">
        <v>878</v>
      </c>
      <c r="B445" t="s">
        <v>498</v>
      </c>
      <c r="C445" t="s">
        <v>126</v>
      </c>
      <c r="D445" t="s">
        <v>119</v>
      </c>
      <c r="E445" t="s">
        <v>140</v>
      </c>
      <c r="F445" t="s">
        <v>84</v>
      </c>
      <c r="G445" t="s">
        <v>55</v>
      </c>
      <c r="H445" t="s">
        <v>95</v>
      </c>
      <c r="I445" t="s">
        <v>102</v>
      </c>
      <c r="J445" t="s">
        <v>147</v>
      </c>
    </row>
    <row r="446" spans="1:10" ht="15" customHeight="1" x14ac:dyDescent="0.2">
      <c r="A446" s="167">
        <v>1262</v>
      </c>
      <c r="B446" t="s">
        <v>499</v>
      </c>
      <c r="C446" t="s">
        <v>126</v>
      </c>
      <c r="D446" t="s">
        <v>119</v>
      </c>
      <c r="E446" t="s">
        <v>102</v>
      </c>
      <c r="F446" t="s">
        <v>84</v>
      </c>
      <c r="G446" t="s">
        <v>55</v>
      </c>
      <c r="H446" t="s">
        <v>95</v>
      </c>
      <c r="I446" t="s">
        <v>154</v>
      </c>
      <c r="J446" t="s">
        <v>133</v>
      </c>
    </row>
    <row r="447" spans="1:10" ht="15" customHeight="1" x14ac:dyDescent="0.2">
      <c r="A447" s="167">
        <v>750</v>
      </c>
      <c r="B447" t="s">
        <v>500</v>
      </c>
      <c r="C447" t="s">
        <v>126</v>
      </c>
      <c r="D447" t="s">
        <v>119</v>
      </c>
      <c r="E447" t="s">
        <v>102</v>
      </c>
      <c r="F447" t="s">
        <v>84</v>
      </c>
      <c r="G447" t="s">
        <v>55</v>
      </c>
      <c r="H447" t="s">
        <v>95</v>
      </c>
      <c r="I447" t="s">
        <v>133</v>
      </c>
      <c r="J447" t="s">
        <v>147</v>
      </c>
    </row>
    <row r="448" spans="1:10" ht="15" customHeight="1" x14ac:dyDescent="0.2">
      <c r="A448" s="167">
        <v>494</v>
      </c>
      <c r="B448" t="s">
        <v>501</v>
      </c>
      <c r="C448" t="s">
        <v>126</v>
      </c>
      <c r="D448" t="s">
        <v>119</v>
      </c>
      <c r="E448" t="s">
        <v>140</v>
      </c>
      <c r="F448" t="s">
        <v>84</v>
      </c>
      <c r="G448" t="s">
        <v>55</v>
      </c>
      <c r="H448" t="s">
        <v>95</v>
      </c>
      <c r="I448" t="s">
        <v>102</v>
      </c>
      <c r="J448" t="s">
        <v>133</v>
      </c>
    </row>
    <row r="449" spans="1:10" ht="15" customHeight="1" x14ac:dyDescent="0.2">
      <c r="A449" s="167">
        <v>1822</v>
      </c>
      <c r="B449" t="s">
        <v>502</v>
      </c>
      <c r="C449" t="s">
        <v>84</v>
      </c>
      <c r="D449" t="s">
        <v>140</v>
      </c>
      <c r="E449" t="s">
        <v>102</v>
      </c>
      <c r="F449" t="s">
        <v>95</v>
      </c>
      <c r="G449" t="s">
        <v>55</v>
      </c>
      <c r="H449" t="s">
        <v>111</v>
      </c>
      <c r="I449" t="s">
        <v>154</v>
      </c>
      <c r="J449" t="s">
        <v>147</v>
      </c>
    </row>
    <row r="450" spans="1:10" ht="15" customHeight="1" x14ac:dyDescent="0.2">
      <c r="A450" s="167">
        <v>1694</v>
      </c>
      <c r="B450" t="s">
        <v>503</v>
      </c>
      <c r="C450" t="s">
        <v>84</v>
      </c>
      <c r="D450" t="s">
        <v>102</v>
      </c>
      <c r="E450" t="s">
        <v>133</v>
      </c>
      <c r="F450" t="s">
        <v>95</v>
      </c>
      <c r="G450" t="s">
        <v>55</v>
      </c>
      <c r="H450" t="s">
        <v>111</v>
      </c>
      <c r="I450" t="s">
        <v>154</v>
      </c>
      <c r="J450" t="s">
        <v>147</v>
      </c>
    </row>
    <row r="451" spans="1:10" ht="15" customHeight="1" x14ac:dyDescent="0.2">
      <c r="A451" s="167">
        <v>1438</v>
      </c>
      <c r="B451" t="s">
        <v>504</v>
      </c>
      <c r="C451" t="s">
        <v>84</v>
      </c>
      <c r="D451" t="s">
        <v>140</v>
      </c>
      <c r="E451" t="s">
        <v>102</v>
      </c>
      <c r="F451" t="s">
        <v>95</v>
      </c>
      <c r="G451" t="s">
        <v>55</v>
      </c>
      <c r="H451" t="s">
        <v>111</v>
      </c>
      <c r="I451" t="s">
        <v>154</v>
      </c>
      <c r="J451" t="s">
        <v>133</v>
      </c>
    </row>
    <row r="452" spans="1:10" ht="15" customHeight="1" x14ac:dyDescent="0.2">
      <c r="A452" s="167">
        <v>926</v>
      </c>
      <c r="B452" t="s">
        <v>505</v>
      </c>
      <c r="C452" t="s">
        <v>84</v>
      </c>
      <c r="D452" t="s">
        <v>140</v>
      </c>
      <c r="E452" t="s">
        <v>102</v>
      </c>
      <c r="F452" t="s">
        <v>95</v>
      </c>
      <c r="G452" t="s">
        <v>55</v>
      </c>
      <c r="H452" t="s">
        <v>111</v>
      </c>
      <c r="I452" t="s">
        <v>133</v>
      </c>
      <c r="J452" t="s">
        <v>147</v>
      </c>
    </row>
    <row r="453" spans="1:10" ht="15" customHeight="1" x14ac:dyDescent="0.2">
      <c r="A453" s="167">
        <v>1630</v>
      </c>
      <c r="B453" t="s">
        <v>506</v>
      </c>
      <c r="C453" t="s">
        <v>126</v>
      </c>
      <c r="D453" t="s">
        <v>102</v>
      </c>
      <c r="E453" t="s">
        <v>111</v>
      </c>
      <c r="F453" t="s">
        <v>84</v>
      </c>
      <c r="G453" t="s">
        <v>55</v>
      </c>
      <c r="H453" t="s">
        <v>95</v>
      </c>
      <c r="I453" t="s">
        <v>154</v>
      </c>
      <c r="J453" t="s">
        <v>147</v>
      </c>
    </row>
    <row r="454" spans="1:10" ht="15" customHeight="1" x14ac:dyDescent="0.2">
      <c r="A454" s="167">
        <v>1374</v>
      </c>
      <c r="B454" t="s">
        <v>507</v>
      </c>
      <c r="C454" t="s">
        <v>126</v>
      </c>
      <c r="D454" t="s">
        <v>140</v>
      </c>
      <c r="E454" t="s">
        <v>111</v>
      </c>
      <c r="F454" t="s">
        <v>84</v>
      </c>
      <c r="G454" t="s">
        <v>55</v>
      </c>
      <c r="H454" t="s">
        <v>95</v>
      </c>
      <c r="I454" t="s">
        <v>154</v>
      </c>
      <c r="J454" t="s">
        <v>102</v>
      </c>
    </row>
    <row r="455" spans="1:10" ht="15" customHeight="1" x14ac:dyDescent="0.2">
      <c r="A455" s="167">
        <v>862</v>
      </c>
      <c r="B455" t="s">
        <v>508</v>
      </c>
      <c r="C455" t="s">
        <v>126</v>
      </c>
      <c r="D455" t="s">
        <v>140</v>
      </c>
      <c r="E455" t="s">
        <v>102</v>
      </c>
      <c r="F455" t="s">
        <v>84</v>
      </c>
      <c r="G455" t="s">
        <v>55</v>
      </c>
      <c r="H455" t="s">
        <v>111</v>
      </c>
      <c r="I455" t="s">
        <v>95</v>
      </c>
      <c r="J455" t="s">
        <v>147</v>
      </c>
    </row>
    <row r="456" spans="1:10" ht="15" customHeight="1" x14ac:dyDescent="0.2">
      <c r="A456" s="167">
        <v>1246</v>
      </c>
      <c r="B456" t="s">
        <v>509</v>
      </c>
      <c r="C456" t="s">
        <v>126</v>
      </c>
      <c r="D456" t="s">
        <v>102</v>
      </c>
      <c r="E456" t="s">
        <v>111</v>
      </c>
      <c r="F456" t="s">
        <v>84</v>
      </c>
      <c r="G456" t="s">
        <v>55</v>
      </c>
      <c r="H456" t="s">
        <v>95</v>
      </c>
      <c r="I456" t="s">
        <v>154</v>
      </c>
      <c r="J456" t="s">
        <v>133</v>
      </c>
    </row>
    <row r="457" spans="1:10" ht="15" customHeight="1" x14ac:dyDescent="0.2">
      <c r="A457" s="167">
        <v>734</v>
      </c>
      <c r="B457" t="s">
        <v>510</v>
      </c>
      <c r="C457" t="s">
        <v>126</v>
      </c>
      <c r="D457" t="s">
        <v>102</v>
      </c>
      <c r="E457" t="s">
        <v>111</v>
      </c>
      <c r="F457" t="s">
        <v>84</v>
      </c>
      <c r="G457" t="s">
        <v>55</v>
      </c>
      <c r="H457" t="s">
        <v>95</v>
      </c>
      <c r="I457" t="s">
        <v>133</v>
      </c>
      <c r="J457" t="s">
        <v>147</v>
      </c>
    </row>
    <row r="458" spans="1:10" ht="15" customHeight="1" x14ac:dyDescent="0.2">
      <c r="A458" s="167">
        <v>478</v>
      </c>
      <c r="B458" t="s">
        <v>511</v>
      </c>
      <c r="C458" t="s">
        <v>126</v>
      </c>
      <c r="D458" t="s">
        <v>140</v>
      </c>
      <c r="E458" t="s">
        <v>102</v>
      </c>
      <c r="F458" t="s">
        <v>84</v>
      </c>
      <c r="G458" t="s">
        <v>55</v>
      </c>
      <c r="H458" t="s">
        <v>111</v>
      </c>
      <c r="I458" t="s">
        <v>95</v>
      </c>
      <c r="J458" t="s">
        <v>133</v>
      </c>
    </row>
    <row r="459" spans="1:10" ht="15" customHeight="1" x14ac:dyDescent="0.2">
      <c r="A459" s="167">
        <v>1598</v>
      </c>
      <c r="B459" t="s">
        <v>512</v>
      </c>
      <c r="C459" t="s">
        <v>84</v>
      </c>
      <c r="D459" t="s">
        <v>119</v>
      </c>
      <c r="E459" t="s">
        <v>102</v>
      </c>
      <c r="F459" t="s">
        <v>95</v>
      </c>
      <c r="G459" t="s">
        <v>55</v>
      </c>
      <c r="H459" t="s">
        <v>111</v>
      </c>
      <c r="I459" t="s">
        <v>154</v>
      </c>
      <c r="J459" t="s">
        <v>147</v>
      </c>
    </row>
    <row r="460" spans="1:10" ht="15" customHeight="1" x14ac:dyDescent="0.2">
      <c r="A460" s="167">
        <v>1342</v>
      </c>
      <c r="B460" t="s">
        <v>513</v>
      </c>
      <c r="C460" t="s">
        <v>84</v>
      </c>
      <c r="D460" t="s">
        <v>119</v>
      </c>
      <c r="E460" t="s">
        <v>140</v>
      </c>
      <c r="F460" t="s">
        <v>95</v>
      </c>
      <c r="G460" t="s">
        <v>55</v>
      </c>
      <c r="H460" t="s">
        <v>111</v>
      </c>
      <c r="I460" t="s">
        <v>154</v>
      </c>
      <c r="J460" t="s">
        <v>102</v>
      </c>
    </row>
    <row r="461" spans="1:10" ht="15" customHeight="1" x14ac:dyDescent="0.2">
      <c r="A461" s="167">
        <v>830</v>
      </c>
      <c r="B461" t="s">
        <v>514</v>
      </c>
      <c r="C461" t="s">
        <v>84</v>
      </c>
      <c r="D461" t="s">
        <v>119</v>
      </c>
      <c r="E461" t="s">
        <v>140</v>
      </c>
      <c r="F461" t="s">
        <v>95</v>
      </c>
      <c r="G461" t="s">
        <v>55</v>
      </c>
      <c r="H461" t="s">
        <v>111</v>
      </c>
      <c r="I461" t="s">
        <v>102</v>
      </c>
      <c r="J461" t="s">
        <v>147</v>
      </c>
    </row>
    <row r="462" spans="1:10" ht="15" customHeight="1" x14ac:dyDescent="0.2">
      <c r="A462" s="167">
        <v>1214</v>
      </c>
      <c r="B462" t="s">
        <v>515</v>
      </c>
      <c r="C462" t="s">
        <v>84</v>
      </c>
      <c r="D462" t="s">
        <v>119</v>
      </c>
      <c r="E462" t="s">
        <v>102</v>
      </c>
      <c r="F462" t="s">
        <v>95</v>
      </c>
      <c r="G462" t="s">
        <v>55</v>
      </c>
      <c r="H462" t="s">
        <v>111</v>
      </c>
      <c r="I462" t="s">
        <v>154</v>
      </c>
      <c r="J462" t="s">
        <v>133</v>
      </c>
    </row>
    <row r="463" spans="1:10" ht="15" customHeight="1" x14ac:dyDescent="0.2">
      <c r="A463" s="167">
        <v>702</v>
      </c>
      <c r="B463" t="s">
        <v>516</v>
      </c>
      <c r="C463" t="s">
        <v>84</v>
      </c>
      <c r="D463" t="s">
        <v>119</v>
      </c>
      <c r="E463" t="s">
        <v>102</v>
      </c>
      <c r="F463" t="s">
        <v>95</v>
      </c>
      <c r="G463" t="s">
        <v>55</v>
      </c>
      <c r="H463" t="s">
        <v>111</v>
      </c>
      <c r="I463" t="s">
        <v>133</v>
      </c>
      <c r="J463" t="s">
        <v>147</v>
      </c>
    </row>
    <row r="464" spans="1:10" ht="15" customHeight="1" x14ac:dyDescent="0.2">
      <c r="A464" s="167">
        <v>446</v>
      </c>
      <c r="B464" t="s">
        <v>517</v>
      </c>
      <c r="C464" t="s">
        <v>84</v>
      </c>
      <c r="D464" t="s">
        <v>119</v>
      </c>
      <c r="E464" t="s">
        <v>140</v>
      </c>
      <c r="F464" t="s">
        <v>95</v>
      </c>
      <c r="G464" t="s">
        <v>55</v>
      </c>
      <c r="H464" t="s">
        <v>111</v>
      </c>
      <c r="I464" t="s">
        <v>102</v>
      </c>
      <c r="J464" t="s">
        <v>133</v>
      </c>
    </row>
    <row r="465" spans="1:10" ht="15" customHeight="1" x14ac:dyDescent="0.2">
      <c r="A465" s="167">
        <v>1150</v>
      </c>
      <c r="B465" t="s">
        <v>518</v>
      </c>
      <c r="C465" t="s">
        <v>126</v>
      </c>
      <c r="D465" t="s">
        <v>119</v>
      </c>
      <c r="E465" t="s">
        <v>111</v>
      </c>
      <c r="F465" t="s">
        <v>84</v>
      </c>
      <c r="G465" t="s">
        <v>55</v>
      </c>
      <c r="H465" t="s">
        <v>95</v>
      </c>
      <c r="I465" t="s">
        <v>154</v>
      </c>
      <c r="J465" t="s">
        <v>102</v>
      </c>
    </row>
    <row r="466" spans="1:10" ht="15" customHeight="1" x14ac:dyDescent="0.2">
      <c r="A466" s="167">
        <v>638</v>
      </c>
      <c r="B466" t="s">
        <v>519</v>
      </c>
      <c r="C466" t="s">
        <v>126</v>
      </c>
      <c r="D466" t="s">
        <v>119</v>
      </c>
      <c r="E466" t="s">
        <v>102</v>
      </c>
      <c r="F466" t="s">
        <v>84</v>
      </c>
      <c r="G466" t="s">
        <v>55</v>
      </c>
      <c r="H466" t="s">
        <v>111</v>
      </c>
      <c r="I466" t="s">
        <v>95</v>
      </c>
      <c r="J466" t="s">
        <v>147</v>
      </c>
    </row>
    <row r="467" spans="1:10" ht="15" customHeight="1" x14ac:dyDescent="0.2">
      <c r="A467" s="167">
        <v>382</v>
      </c>
      <c r="B467" t="s">
        <v>520</v>
      </c>
      <c r="C467" t="s">
        <v>126</v>
      </c>
      <c r="D467" t="s">
        <v>119</v>
      </c>
      <c r="E467" t="s">
        <v>140</v>
      </c>
      <c r="F467" t="s">
        <v>84</v>
      </c>
      <c r="G467" t="s">
        <v>55</v>
      </c>
      <c r="H467" t="s">
        <v>111</v>
      </c>
      <c r="I467" t="s">
        <v>95</v>
      </c>
      <c r="J467" t="s">
        <v>102</v>
      </c>
    </row>
    <row r="468" spans="1:10" ht="15" customHeight="1" x14ac:dyDescent="0.2">
      <c r="A468" s="167">
        <v>254</v>
      </c>
      <c r="B468" t="s">
        <v>521</v>
      </c>
      <c r="C468" t="s">
        <v>126</v>
      </c>
      <c r="D468" t="s">
        <v>119</v>
      </c>
      <c r="E468" t="s">
        <v>102</v>
      </c>
      <c r="F468" t="s">
        <v>84</v>
      </c>
      <c r="G468" t="s">
        <v>55</v>
      </c>
      <c r="H468" t="s">
        <v>111</v>
      </c>
      <c r="I468" t="s">
        <v>95</v>
      </c>
      <c r="J468" t="s">
        <v>133</v>
      </c>
    </row>
    <row r="469" spans="1:10" ht="15" customHeight="1" x14ac:dyDescent="0.2">
      <c r="A469" s="167">
        <v>2017</v>
      </c>
      <c r="B469" t="s">
        <v>522</v>
      </c>
      <c r="C469" t="s">
        <v>126</v>
      </c>
      <c r="D469" t="s">
        <v>140</v>
      </c>
      <c r="E469" t="s">
        <v>71</v>
      </c>
      <c r="F469" t="s">
        <v>55</v>
      </c>
      <c r="G469" t="s">
        <v>133</v>
      </c>
      <c r="H469" t="s">
        <v>119</v>
      </c>
      <c r="I469" t="s">
        <v>154</v>
      </c>
      <c r="J469" t="s">
        <v>147</v>
      </c>
    </row>
    <row r="470" spans="1:10" ht="15" customHeight="1" x14ac:dyDescent="0.2">
      <c r="A470" s="167">
        <v>2001</v>
      </c>
      <c r="B470" t="s">
        <v>523</v>
      </c>
      <c r="C470" t="s">
        <v>126</v>
      </c>
      <c r="D470" t="s">
        <v>140</v>
      </c>
      <c r="E470" t="s">
        <v>71</v>
      </c>
      <c r="F470" t="s">
        <v>55</v>
      </c>
      <c r="G470" t="s">
        <v>133</v>
      </c>
      <c r="H470" t="s">
        <v>111</v>
      </c>
      <c r="I470" t="s">
        <v>154</v>
      </c>
      <c r="J470" t="s">
        <v>147</v>
      </c>
    </row>
    <row r="471" spans="1:10" ht="15" customHeight="1" x14ac:dyDescent="0.2">
      <c r="A471" s="167">
        <v>1969</v>
      </c>
      <c r="B471" t="s">
        <v>524</v>
      </c>
      <c r="C471" t="s">
        <v>133</v>
      </c>
      <c r="D471" t="s">
        <v>140</v>
      </c>
      <c r="E471" t="s">
        <v>71</v>
      </c>
      <c r="F471" t="s">
        <v>111</v>
      </c>
      <c r="G471" t="s">
        <v>55</v>
      </c>
      <c r="H471" t="s">
        <v>119</v>
      </c>
      <c r="I471" t="s">
        <v>154</v>
      </c>
      <c r="J471" t="s">
        <v>147</v>
      </c>
    </row>
    <row r="472" spans="1:10" ht="15" customHeight="1" x14ac:dyDescent="0.2">
      <c r="A472" s="167">
        <v>1905</v>
      </c>
      <c r="B472" t="s">
        <v>525</v>
      </c>
      <c r="C472" t="s">
        <v>126</v>
      </c>
      <c r="D472" t="s">
        <v>140</v>
      </c>
      <c r="E472" t="s">
        <v>71</v>
      </c>
      <c r="F472" t="s">
        <v>111</v>
      </c>
      <c r="G472" t="s">
        <v>55</v>
      </c>
      <c r="H472" t="s">
        <v>119</v>
      </c>
      <c r="I472" t="s">
        <v>154</v>
      </c>
      <c r="J472" t="s">
        <v>147</v>
      </c>
    </row>
    <row r="473" spans="1:10" ht="15" customHeight="1" x14ac:dyDescent="0.2">
      <c r="A473" s="167">
        <v>1777</v>
      </c>
      <c r="B473" t="s">
        <v>526</v>
      </c>
      <c r="C473" t="s">
        <v>126</v>
      </c>
      <c r="D473" t="s">
        <v>119</v>
      </c>
      <c r="E473" t="s">
        <v>71</v>
      </c>
      <c r="F473" t="s">
        <v>55</v>
      </c>
      <c r="G473" t="s">
        <v>133</v>
      </c>
      <c r="H473" t="s">
        <v>111</v>
      </c>
      <c r="I473" t="s">
        <v>154</v>
      </c>
      <c r="J473" t="s">
        <v>147</v>
      </c>
    </row>
    <row r="474" spans="1:10" ht="15" customHeight="1" x14ac:dyDescent="0.2">
      <c r="A474" s="167">
        <v>1521</v>
      </c>
      <c r="B474" t="s">
        <v>527</v>
      </c>
      <c r="C474" t="s">
        <v>126</v>
      </c>
      <c r="D474" t="s">
        <v>140</v>
      </c>
      <c r="E474" t="s">
        <v>71</v>
      </c>
      <c r="F474" t="s">
        <v>111</v>
      </c>
      <c r="G474" t="s">
        <v>55</v>
      </c>
      <c r="H474" t="s">
        <v>119</v>
      </c>
      <c r="I474" t="s">
        <v>154</v>
      </c>
      <c r="J474" t="s">
        <v>133</v>
      </c>
    </row>
    <row r="475" spans="1:10" ht="15" customHeight="1" x14ac:dyDescent="0.2">
      <c r="A475" s="167">
        <v>1009</v>
      </c>
      <c r="B475" t="s">
        <v>528</v>
      </c>
      <c r="C475" t="s">
        <v>126</v>
      </c>
      <c r="D475" t="s">
        <v>140</v>
      </c>
      <c r="E475" t="s">
        <v>71</v>
      </c>
      <c r="F475" t="s">
        <v>111</v>
      </c>
      <c r="G475" t="s">
        <v>55</v>
      </c>
      <c r="H475" t="s">
        <v>119</v>
      </c>
      <c r="I475" t="s">
        <v>133</v>
      </c>
      <c r="J475" t="s">
        <v>147</v>
      </c>
    </row>
    <row r="476" spans="1:10" ht="15" customHeight="1" x14ac:dyDescent="0.2">
      <c r="A476" s="167">
        <v>1993</v>
      </c>
      <c r="B476" t="s">
        <v>529</v>
      </c>
      <c r="C476" t="s">
        <v>102</v>
      </c>
      <c r="D476" t="s">
        <v>140</v>
      </c>
      <c r="E476" t="s">
        <v>71</v>
      </c>
      <c r="F476" t="s">
        <v>55</v>
      </c>
      <c r="G476" t="s">
        <v>133</v>
      </c>
      <c r="H476" t="s">
        <v>126</v>
      </c>
      <c r="I476" t="s">
        <v>154</v>
      </c>
      <c r="J476" t="s">
        <v>147</v>
      </c>
    </row>
    <row r="477" spans="1:10" ht="15" customHeight="1" x14ac:dyDescent="0.2">
      <c r="A477" s="167">
        <v>1961</v>
      </c>
      <c r="B477" t="s">
        <v>530</v>
      </c>
      <c r="C477" t="s">
        <v>102</v>
      </c>
      <c r="D477" t="s">
        <v>140</v>
      </c>
      <c r="E477" t="s">
        <v>71</v>
      </c>
      <c r="F477" t="s">
        <v>55</v>
      </c>
      <c r="G477" t="s">
        <v>133</v>
      </c>
      <c r="H477" t="s">
        <v>119</v>
      </c>
      <c r="I477" t="s">
        <v>154</v>
      </c>
      <c r="J477" t="s">
        <v>147</v>
      </c>
    </row>
    <row r="478" spans="1:10" ht="15" customHeight="1" x14ac:dyDescent="0.2">
      <c r="A478" s="167">
        <v>1897</v>
      </c>
      <c r="B478" t="s">
        <v>531</v>
      </c>
      <c r="C478" t="s">
        <v>102</v>
      </c>
      <c r="D478" t="s">
        <v>140</v>
      </c>
      <c r="E478" t="s">
        <v>71</v>
      </c>
      <c r="F478" t="s">
        <v>55</v>
      </c>
      <c r="G478" t="s">
        <v>126</v>
      </c>
      <c r="H478" t="s">
        <v>119</v>
      </c>
      <c r="I478" t="s">
        <v>154</v>
      </c>
      <c r="J478" t="s">
        <v>147</v>
      </c>
    </row>
    <row r="479" spans="1:10" ht="15" customHeight="1" x14ac:dyDescent="0.2">
      <c r="A479" s="167">
        <v>1769</v>
      </c>
      <c r="B479" t="s">
        <v>532</v>
      </c>
      <c r="C479" t="s">
        <v>102</v>
      </c>
      <c r="D479" t="s">
        <v>119</v>
      </c>
      <c r="E479" t="s">
        <v>71</v>
      </c>
      <c r="F479" t="s">
        <v>55</v>
      </c>
      <c r="G479" t="s">
        <v>133</v>
      </c>
      <c r="H479" t="s">
        <v>126</v>
      </c>
      <c r="I479" t="s">
        <v>154</v>
      </c>
      <c r="J479" t="s">
        <v>147</v>
      </c>
    </row>
    <row r="480" spans="1:10" ht="15" customHeight="1" x14ac:dyDescent="0.2">
      <c r="A480" s="167">
        <v>1513</v>
      </c>
      <c r="B480" t="s">
        <v>533</v>
      </c>
      <c r="C480" t="s">
        <v>102</v>
      </c>
      <c r="D480" t="s">
        <v>140</v>
      </c>
      <c r="E480" t="s">
        <v>71</v>
      </c>
      <c r="F480" t="s">
        <v>55</v>
      </c>
      <c r="G480" t="s">
        <v>126</v>
      </c>
      <c r="H480" t="s">
        <v>119</v>
      </c>
      <c r="I480" t="s">
        <v>154</v>
      </c>
      <c r="J480" t="s">
        <v>133</v>
      </c>
    </row>
    <row r="481" spans="1:10" ht="15" customHeight="1" x14ac:dyDescent="0.2">
      <c r="A481" s="167">
        <v>1001</v>
      </c>
      <c r="B481" t="s">
        <v>534</v>
      </c>
      <c r="C481" t="s">
        <v>102</v>
      </c>
      <c r="D481" t="s">
        <v>140</v>
      </c>
      <c r="E481" t="s">
        <v>71</v>
      </c>
      <c r="F481" t="s">
        <v>55</v>
      </c>
      <c r="G481" t="s">
        <v>126</v>
      </c>
      <c r="H481" t="s">
        <v>119</v>
      </c>
      <c r="I481" t="s">
        <v>133</v>
      </c>
      <c r="J481" t="s">
        <v>147</v>
      </c>
    </row>
    <row r="482" spans="1:10" ht="15" customHeight="1" x14ac:dyDescent="0.2">
      <c r="A482" s="167">
        <v>1945</v>
      </c>
      <c r="B482" t="s">
        <v>535</v>
      </c>
      <c r="C482" t="s">
        <v>102</v>
      </c>
      <c r="D482" t="s">
        <v>140</v>
      </c>
      <c r="E482" t="s">
        <v>71</v>
      </c>
      <c r="F482" t="s">
        <v>55</v>
      </c>
      <c r="G482" t="s">
        <v>133</v>
      </c>
      <c r="H482" t="s">
        <v>111</v>
      </c>
      <c r="I482" t="s">
        <v>154</v>
      </c>
      <c r="J482" t="s">
        <v>147</v>
      </c>
    </row>
    <row r="483" spans="1:10" ht="15" customHeight="1" x14ac:dyDescent="0.2">
      <c r="A483" s="167">
        <v>1881</v>
      </c>
      <c r="B483" t="s">
        <v>536</v>
      </c>
      <c r="C483" t="s">
        <v>102</v>
      </c>
      <c r="D483" t="s">
        <v>140</v>
      </c>
      <c r="E483" t="s">
        <v>71</v>
      </c>
      <c r="F483" t="s">
        <v>111</v>
      </c>
      <c r="G483" t="s">
        <v>55</v>
      </c>
      <c r="H483" t="s">
        <v>126</v>
      </c>
      <c r="I483" t="s">
        <v>154</v>
      </c>
      <c r="J483" t="s">
        <v>147</v>
      </c>
    </row>
    <row r="484" spans="1:10" ht="15" customHeight="1" x14ac:dyDescent="0.2">
      <c r="A484" s="167">
        <v>1753</v>
      </c>
      <c r="B484" t="s">
        <v>537</v>
      </c>
      <c r="C484" t="s">
        <v>102</v>
      </c>
      <c r="D484" t="s">
        <v>133</v>
      </c>
      <c r="E484" t="s">
        <v>71</v>
      </c>
      <c r="F484" t="s">
        <v>111</v>
      </c>
      <c r="G484" t="s">
        <v>55</v>
      </c>
      <c r="H484" t="s">
        <v>126</v>
      </c>
      <c r="I484" t="s">
        <v>154</v>
      </c>
      <c r="J484" t="s">
        <v>147</v>
      </c>
    </row>
    <row r="485" spans="1:10" ht="15" customHeight="1" x14ac:dyDescent="0.2">
      <c r="A485" s="167">
        <v>1497</v>
      </c>
      <c r="B485" t="s">
        <v>538</v>
      </c>
      <c r="C485" t="s">
        <v>102</v>
      </c>
      <c r="D485" t="s">
        <v>140</v>
      </c>
      <c r="E485" t="s">
        <v>71</v>
      </c>
      <c r="F485" t="s">
        <v>111</v>
      </c>
      <c r="G485" t="s">
        <v>55</v>
      </c>
      <c r="H485" t="s">
        <v>126</v>
      </c>
      <c r="I485" t="s">
        <v>154</v>
      </c>
      <c r="J485" t="s">
        <v>133</v>
      </c>
    </row>
    <row r="486" spans="1:10" ht="15" customHeight="1" x14ac:dyDescent="0.2">
      <c r="A486" s="167">
        <v>985</v>
      </c>
      <c r="B486" t="s">
        <v>539</v>
      </c>
      <c r="C486" t="s">
        <v>102</v>
      </c>
      <c r="D486" t="s">
        <v>140</v>
      </c>
      <c r="E486" t="s">
        <v>71</v>
      </c>
      <c r="F486" t="s">
        <v>111</v>
      </c>
      <c r="G486" t="s">
        <v>55</v>
      </c>
      <c r="H486" t="s">
        <v>126</v>
      </c>
      <c r="I486" t="s">
        <v>133</v>
      </c>
      <c r="J486" t="s">
        <v>147</v>
      </c>
    </row>
    <row r="487" spans="1:10" ht="15" customHeight="1" x14ac:dyDescent="0.2">
      <c r="A487" s="167">
        <v>1849</v>
      </c>
      <c r="B487" t="s">
        <v>540</v>
      </c>
      <c r="C487" t="s">
        <v>102</v>
      </c>
      <c r="D487" t="s">
        <v>140</v>
      </c>
      <c r="E487" t="s">
        <v>71</v>
      </c>
      <c r="F487" t="s">
        <v>111</v>
      </c>
      <c r="G487" t="s">
        <v>55</v>
      </c>
      <c r="H487" t="s">
        <v>119</v>
      </c>
      <c r="I487" t="s">
        <v>154</v>
      </c>
      <c r="J487" t="s">
        <v>147</v>
      </c>
    </row>
    <row r="488" spans="1:10" ht="15" customHeight="1" x14ac:dyDescent="0.2">
      <c r="A488" s="167">
        <v>1721</v>
      </c>
      <c r="B488" t="s">
        <v>541</v>
      </c>
      <c r="C488" t="s">
        <v>102</v>
      </c>
      <c r="D488" t="s">
        <v>119</v>
      </c>
      <c r="E488" t="s">
        <v>71</v>
      </c>
      <c r="F488" t="s">
        <v>55</v>
      </c>
      <c r="G488" t="s">
        <v>133</v>
      </c>
      <c r="H488" t="s">
        <v>111</v>
      </c>
      <c r="I488" t="s">
        <v>154</v>
      </c>
      <c r="J488" t="s">
        <v>147</v>
      </c>
    </row>
    <row r="489" spans="1:10" ht="15" customHeight="1" x14ac:dyDescent="0.2">
      <c r="A489" s="167">
        <v>1465</v>
      </c>
      <c r="B489" t="s">
        <v>542</v>
      </c>
      <c r="C489" t="s">
        <v>102</v>
      </c>
      <c r="D489" t="s">
        <v>140</v>
      </c>
      <c r="E489" t="s">
        <v>71</v>
      </c>
      <c r="F489" t="s">
        <v>111</v>
      </c>
      <c r="G489" t="s">
        <v>55</v>
      </c>
      <c r="H489" t="s">
        <v>119</v>
      </c>
      <c r="I489" t="s">
        <v>154</v>
      </c>
      <c r="J489" t="s">
        <v>133</v>
      </c>
    </row>
    <row r="490" spans="1:10" ht="15" customHeight="1" x14ac:dyDescent="0.2">
      <c r="A490" s="167">
        <v>953</v>
      </c>
      <c r="B490" t="s">
        <v>543</v>
      </c>
      <c r="C490" t="s">
        <v>102</v>
      </c>
      <c r="D490" t="s">
        <v>140</v>
      </c>
      <c r="E490" t="s">
        <v>71</v>
      </c>
      <c r="F490" t="s">
        <v>111</v>
      </c>
      <c r="G490" t="s">
        <v>55</v>
      </c>
      <c r="H490" t="s">
        <v>119</v>
      </c>
      <c r="I490" t="s">
        <v>133</v>
      </c>
      <c r="J490" t="s">
        <v>147</v>
      </c>
    </row>
    <row r="491" spans="1:10" ht="15" customHeight="1" x14ac:dyDescent="0.2">
      <c r="A491" s="167">
        <v>1657</v>
      </c>
      <c r="B491" t="s">
        <v>544</v>
      </c>
      <c r="C491" t="s">
        <v>102</v>
      </c>
      <c r="D491" t="s">
        <v>119</v>
      </c>
      <c r="E491" t="s">
        <v>71</v>
      </c>
      <c r="F491" t="s">
        <v>111</v>
      </c>
      <c r="G491" t="s">
        <v>55</v>
      </c>
      <c r="H491" t="s">
        <v>126</v>
      </c>
      <c r="I491" t="s">
        <v>154</v>
      </c>
      <c r="J491" t="s">
        <v>147</v>
      </c>
    </row>
    <row r="492" spans="1:10" ht="15" customHeight="1" x14ac:dyDescent="0.2">
      <c r="A492" s="167">
        <v>1401</v>
      </c>
      <c r="B492" t="s">
        <v>545</v>
      </c>
      <c r="C492" t="s">
        <v>126</v>
      </c>
      <c r="D492" t="s">
        <v>140</v>
      </c>
      <c r="E492" t="s">
        <v>71</v>
      </c>
      <c r="F492" t="s">
        <v>111</v>
      </c>
      <c r="G492" t="s">
        <v>55</v>
      </c>
      <c r="H492" t="s">
        <v>119</v>
      </c>
      <c r="I492" t="s">
        <v>154</v>
      </c>
      <c r="J492" t="s">
        <v>102</v>
      </c>
    </row>
    <row r="493" spans="1:10" ht="15" customHeight="1" x14ac:dyDescent="0.2">
      <c r="A493" s="167">
        <v>889</v>
      </c>
      <c r="B493" t="s">
        <v>546</v>
      </c>
      <c r="C493" t="s">
        <v>126</v>
      </c>
      <c r="D493" t="s">
        <v>140</v>
      </c>
      <c r="E493" t="s">
        <v>71</v>
      </c>
      <c r="F493" t="s">
        <v>111</v>
      </c>
      <c r="G493" t="s">
        <v>55</v>
      </c>
      <c r="H493" t="s">
        <v>119</v>
      </c>
      <c r="I493" t="s">
        <v>102</v>
      </c>
      <c r="J493" t="s">
        <v>147</v>
      </c>
    </row>
    <row r="494" spans="1:10" ht="15" customHeight="1" x14ac:dyDescent="0.2">
      <c r="A494" s="167">
        <v>1273</v>
      </c>
      <c r="B494" t="s">
        <v>547</v>
      </c>
      <c r="C494" t="s">
        <v>102</v>
      </c>
      <c r="D494" t="s">
        <v>119</v>
      </c>
      <c r="E494" t="s">
        <v>71</v>
      </c>
      <c r="F494" t="s">
        <v>111</v>
      </c>
      <c r="G494" t="s">
        <v>55</v>
      </c>
      <c r="H494" t="s">
        <v>126</v>
      </c>
      <c r="I494" t="s">
        <v>154</v>
      </c>
      <c r="J494" t="s">
        <v>133</v>
      </c>
    </row>
    <row r="495" spans="1:10" ht="15" customHeight="1" x14ac:dyDescent="0.2">
      <c r="A495" s="167">
        <v>761</v>
      </c>
      <c r="B495" t="s">
        <v>548</v>
      </c>
      <c r="C495" t="s">
        <v>102</v>
      </c>
      <c r="D495" t="s">
        <v>119</v>
      </c>
      <c r="E495" t="s">
        <v>71</v>
      </c>
      <c r="F495" t="s">
        <v>111</v>
      </c>
      <c r="G495" t="s">
        <v>55</v>
      </c>
      <c r="H495" t="s">
        <v>126</v>
      </c>
      <c r="I495" t="s">
        <v>133</v>
      </c>
      <c r="J495" t="s">
        <v>147</v>
      </c>
    </row>
    <row r="496" spans="1:10" ht="15" customHeight="1" x14ac:dyDescent="0.2">
      <c r="A496" s="167">
        <v>505</v>
      </c>
      <c r="B496" t="s">
        <v>549</v>
      </c>
      <c r="C496" t="s">
        <v>126</v>
      </c>
      <c r="D496" t="s">
        <v>140</v>
      </c>
      <c r="E496" t="s">
        <v>71</v>
      </c>
      <c r="F496" t="s">
        <v>111</v>
      </c>
      <c r="G496" t="s">
        <v>55</v>
      </c>
      <c r="H496" t="s">
        <v>119</v>
      </c>
      <c r="I496" t="s">
        <v>102</v>
      </c>
      <c r="J496" t="s">
        <v>133</v>
      </c>
    </row>
    <row r="497" spans="1:10" ht="15" customHeight="1" x14ac:dyDescent="0.2">
      <c r="A497" s="167">
        <v>1989</v>
      </c>
      <c r="B497" t="s">
        <v>550</v>
      </c>
      <c r="C497" t="s">
        <v>133</v>
      </c>
      <c r="D497" t="s">
        <v>140</v>
      </c>
      <c r="E497" t="s">
        <v>71</v>
      </c>
      <c r="F497" t="s">
        <v>95</v>
      </c>
      <c r="G497" t="s">
        <v>55</v>
      </c>
      <c r="H497" t="s">
        <v>126</v>
      </c>
      <c r="I497" t="s">
        <v>154</v>
      </c>
      <c r="J497" t="s">
        <v>147</v>
      </c>
    </row>
    <row r="498" spans="1:10" ht="15" customHeight="1" x14ac:dyDescent="0.2">
      <c r="A498" s="167">
        <v>1957</v>
      </c>
      <c r="B498" t="s">
        <v>551</v>
      </c>
      <c r="C498" t="s">
        <v>133</v>
      </c>
      <c r="D498" t="s">
        <v>140</v>
      </c>
      <c r="E498" t="s">
        <v>71</v>
      </c>
      <c r="F498" t="s">
        <v>95</v>
      </c>
      <c r="G498" t="s">
        <v>55</v>
      </c>
      <c r="H498" t="s">
        <v>119</v>
      </c>
      <c r="I498" t="s">
        <v>154</v>
      </c>
      <c r="J498" t="s">
        <v>147</v>
      </c>
    </row>
    <row r="499" spans="1:10" ht="15" customHeight="1" x14ac:dyDescent="0.2">
      <c r="A499" s="167">
        <v>1893</v>
      </c>
      <c r="B499" t="s">
        <v>552</v>
      </c>
      <c r="C499" t="s">
        <v>126</v>
      </c>
      <c r="D499" t="s">
        <v>140</v>
      </c>
      <c r="E499" t="s">
        <v>71</v>
      </c>
      <c r="F499" t="s">
        <v>95</v>
      </c>
      <c r="G499" t="s">
        <v>55</v>
      </c>
      <c r="H499" t="s">
        <v>119</v>
      </c>
      <c r="I499" t="s">
        <v>154</v>
      </c>
      <c r="J499" t="s">
        <v>147</v>
      </c>
    </row>
    <row r="500" spans="1:10" ht="15" customHeight="1" x14ac:dyDescent="0.2">
      <c r="A500" s="167">
        <v>1765</v>
      </c>
      <c r="B500" t="s">
        <v>553</v>
      </c>
      <c r="C500" t="s">
        <v>133</v>
      </c>
      <c r="D500" t="s">
        <v>119</v>
      </c>
      <c r="E500" t="s">
        <v>71</v>
      </c>
      <c r="F500" t="s">
        <v>95</v>
      </c>
      <c r="G500" t="s">
        <v>55</v>
      </c>
      <c r="H500" t="s">
        <v>126</v>
      </c>
      <c r="I500" t="s">
        <v>154</v>
      </c>
      <c r="J500" t="s">
        <v>147</v>
      </c>
    </row>
    <row r="501" spans="1:10" ht="15" customHeight="1" x14ac:dyDescent="0.2">
      <c r="A501" s="167">
        <v>1509</v>
      </c>
      <c r="B501" t="s">
        <v>554</v>
      </c>
      <c r="C501" t="s">
        <v>126</v>
      </c>
      <c r="D501" t="s">
        <v>140</v>
      </c>
      <c r="E501" t="s">
        <v>71</v>
      </c>
      <c r="F501" t="s">
        <v>95</v>
      </c>
      <c r="G501" t="s">
        <v>55</v>
      </c>
      <c r="H501" t="s">
        <v>119</v>
      </c>
      <c r="I501" t="s">
        <v>154</v>
      </c>
      <c r="J501" t="s">
        <v>133</v>
      </c>
    </row>
    <row r="502" spans="1:10" ht="15" customHeight="1" x14ac:dyDescent="0.2">
      <c r="A502" s="167">
        <v>997</v>
      </c>
      <c r="B502" t="s">
        <v>555</v>
      </c>
      <c r="C502" t="s">
        <v>126</v>
      </c>
      <c r="D502" t="s">
        <v>140</v>
      </c>
      <c r="E502" t="s">
        <v>71</v>
      </c>
      <c r="F502" t="s">
        <v>95</v>
      </c>
      <c r="G502" t="s">
        <v>55</v>
      </c>
      <c r="H502" t="s">
        <v>119</v>
      </c>
      <c r="I502" t="s">
        <v>133</v>
      </c>
      <c r="J502" t="s">
        <v>147</v>
      </c>
    </row>
    <row r="503" spans="1:10" ht="15" customHeight="1" x14ac:dyDescent="0.2">
      <c r="A503" s="167">
        <v>1941</v>
      </c>
      <c r="B503" t="s">
        <v>556</v>
      </c>
      <c r="C503" t="s">
        <v>133</v>
      </c>
      <c r="D503" t="s">
        <v>140</v>
      </c>
      <c r="E503" t="s">
        <v>71</v>
      </c>
      <c r="F503" t="s">
        <v>95</v>
      </c>
      <c r="G503" t="s">
        <v>55</v>
      </c>
      <c r="H503" t="s">
        <v>111</v>
      </c>
      <c r="I503" t="s">
        <v>154</v>
      </c>
      <c r="J503" t="s">
        <v>147</v>
      </c>
    </row>
    <row r="504" spans="1:10" ht="15" customHeight="1" x14ac:dyDescent="0.2">
      <c r="A504" s="167">
        <v>1877</v>
      </c>
      <c r="B504" t="s">
        <v>557</v>
      </c>
      <c r="C504" t="s">
        <v>126</v>
      </c>
      <c r="D504" t="s">
        <v>140</v>
      </c>
      <c r="E504" t="s">
        <v>71</v>
      </c>
      <c r="F504" t="s">
        <v>95</v>
      </c>
      <c r="G504" t="s">
        <v>55</v>
      </c>
      <c r="H504" t="s">
        <v>111</v>
      </c>
      <c r="I504" t="s">
        <v>154</v>
      </c>
      <c r="J504" t="s">
        <v>147</v>
      </c>
    </row>
    <row r="505" spans="1:10" ht="15" customHeight="1" x14ac:dyDescent="0.2">
      <c r="A505" s="167">
        <v>1749</v>
      </c>
      <c r="B505" t="s">
        <v>558</v>
      </c>
      <c r="C505" t="s">
        <v>126</v>
      </c>
      <c r="D505" t="s">
        <v>133</v>
      </c>
      <c r="E505" t="s">
        <v>71</v>
      </c>
      <c r="F505" t="s">
        <v>95</v>
      </c>
      <c r="G505" t="s">
        <v>55</v>
      </c>
      <c r="H505" t="s">
        <v>111</v>
      </c>
      <c r="I505" t="s">
        <v>154</v>
      </c>
      <c r="J505" t="s">
        <v>147</v>
      </c>
    </row>
    <row r="506" spans="1:10" ht="15" customHeight="1" x14ac:dyDescent="0.2">
      <c r="A506" s="167">
        <v>1493</v>
      </c>
      <c r="B506" t="s">
        <v>559</v>
      </c>
      <c r="C506" t="s">
        <v>126</v>
      </c>
      <c r="D506" t="s">
        <v>140</v>
      </c>
      <c r="E506" t="s">
        <v>71</v>
      </c>
      <c r="F506" t="s">
        <v>95</v>
      </c>
      <c r="G506" t="s">
        <v>55</v>
      </c>
      <c r="H506" t="s">
        <v>111</v>
      </c>
      <c r="I506" t="s">
        <v>154</v>
      </c>
      <c r="J506" t="s">
        <v>133</v>
      </c>
    </row>
    <row r="507" spans="1:10" ht="15" customHeight="1" x14ac:dyDescent="0.2">
      <c r="A507" s="167">
        <v>981</v>
      </c>
      <c r="B507" t="s">
        <v>560</v>
      </c>
      <c r="C507" t="s">
        <v>126</v>
      </c>
      <c r="D507" t="s">
        <v>140</v>
      </c>
      <c r="E507" t="s">
        <v>71</v>
      </c>
      <c r="F507" t="s">
        <v>95</v>
      </c>
      <c r="G507" t="s">
        <v>55</v>
      </c>
      <c r="H507" t="s">
        <v>111</v>
      </c>
      <c r="I507" t="s">
        <v>133</v>
      </c>
      <c r="J507" t="s">
        <v>147</v>
      </c>
    </row>
    <row r="508" spans="1:10" ht="15" customHeight="1" x14ac:dyDescent="0.2">
      <c r="A508" s="167">
        <v>1845</v>
      </c>
      <c r="B508" t="s">
        <v>561</v>
      </c>
      <c r="C508" t="s">
        <v>111</v>
      </c>
      <c r="D508" t="s">
        <v>140</v>
      </c>
      <c r="E508" t="s">
        <v>71</v>
      </c>
      <c r="F508" t="s">
        <v>95</v>
      </c>
      <c r="G508" t="s">
        <v>55</v>
      </c>
      <c r="H508" t="s">
        <v>119</v>
      </c>
      <c r="I508" t="s">
        <v>154</v>
      </c>
      <c r="J508" t="s">
        <v>147</v>
      </c>
    </row>
    <row r="509" spans="1:10" ht="15" customHeight="1" x14ac:dyDescent="0.2">
      <c r="A509" s="167">
        <v>1717</v>
      </c>
      <c r="B509" t="s">
        <v>562</v>
      </c>
      <c r="C509" t="s">
        <v>133</v>
      </c>
      <c r="D509" t="s">
        <v>119</v>
      </c>
      <c r="E509" t="s">
        <v>71</v>
      </c>
      <c r="F509" t="s">
        <v>95</v>
      </c>
      <c r="G509" t="s">
        <v>55</v>
      </c>
      <c r="H509" t="s">
        <v>111</v>
      </c>
      <c r="I509" t="s">
        <v>154</v>
      </c>
      <c r="J509" t="s">
        <v>147</v>
      </c>
    </row>
    <row r="510" spans="1:10" ht="15" customHeight="1" x14ac:dyDescent="0.2">
      <c r="A510" s="167">
        <v>1461</v>
      </c>
      <c r="B510" t="s">
        <v>563</v>
      </c>
      <c r="C510" t="s">
        <v>111</v>
      </c>
      <c r="D510" t="s">
        <v>140</v>
      </c>
      <c r="E510" t="s">
        <v>71</v>
      </c>
      <c r="F510" t="s">
        <v>95</v>
      </c>
      <c r="G510" t="s">
        <v>55</v>
      </c>
      <c r="H510" t="s">
        <v>119</v>
      </c>
      <c r="I510" t="s">
        <v>154</v>
      </c>
      <c r="J510" t="s">
        <v>133</v>
      </c>
    </row>
    <row r="511" spans="1:10" ht="15" customHeight="1" x14ac:dyDescent="0.2">
      <c r="A511" s="167">
        <v>949</v>
      </c>
      <c r="B511" t="s">
        <v>564</v>
      </c>
      <c r="C511" t="s">
        <v>111</v>
      </c>
      <c r="D511" t="s">
        <v>140</v>
      </c>
      <c r="E511" t="s">
        <v>71</v>
      </c>
      <c r="F511" t="s">
        <v>95</v>
      </c>
      <c r="G511" t="s">
        <v>55</v>
      </c>
      <c r="H511" t="s">
        <v>119</v>
      </c>
      <c r="I511" t="s">
        <v>133</v>
      </c>
      <c r="J511" t="s">
        <v>147</v>
      </c>
    </row>
    <row r="512" spans="1:10" ht="15" customHeight="1" x14ac:dyDescent="0.2">
      <c r="A512" s="167">
        <v>1653</v>
      </c>
      <c r="B512" t="s">
        <v>565</v>
      </c>
      <c r="C512" t="s">
        <v>126</v>
      </c>
      <c r="D512" t="s">
        <v>119</v>
      </c>
      <c r="E512" t="s">
        <v>71</v>
      </c>
      <c r="F512" t="s">
        <v>95</v>
      </c>
      <c r="G512" t="s">
        <v>55</v>
      </c>
      <c r="H512" t="s">
        <v>111</v>
      </c>
      <c r="I512" t="s">
        <v>154</v>
      </c>
      <c r="J512" t="s">
        <v>147</v>
      </c>
    </row>
    <row r="513" spans="1:10" ht="15" customHeight="1" x14ac:dyDescent="0.2">
      <c r="A513" s="167">
        <v>1397</v>
      </c>
      <c r="B513" t="s">
        <v>566</v>
      </c>
      <c r="C513" t="s">
        <v>126</v>
      </c>
      <c r="D513" t="s">
        <v>119</v>
      </c>
      <c r="E513" t="s">
        <v>71</v>
      </c>
      <c r="F513" t="s">
        <v>95</v>
      </c>
      <c r="G513" t="s">
        <v>55</v>
      </c>
      <c r="H513" t="s">
        <v>111</v>
      </c>
      <c r="I513" t="s">
        <v>154</v>
      </c>
      <c r="J513" t="s">
        <v>140</v>
      </c>
    </row>
    <row r="514" spans="1:10" ht="15" customHeight="1" x14ac:dyDescent="0.2">
      <c r="A514" s="167">
        <v>885</v>
      </c>
      <c r="B514" t="s">
        <v>567</v>
      </c>
      <c r="C514" t="s">
        <v>126</v>
      </c>
      <c r="D514" t="s">
        <v>119</v>
      </c>
      <c r="E514" t="s">
        <v>71</v>
      </c>
      <c r="F514" t="s">
        <v>95</v>
      </c>
      <c r="G514" t="s">
        <v>55</v>
      </c>
      <c r="H514" t="s">
        <v>111</v>
      </c>
      <c r="I514" t="s">
        <v>140</v>
      </c>
      <c r="J514" t="s">
        <v>147</v>
      </c>
    </row>
    <row r="515" spans="1:10" ht="15" customHeight="1" x14ac:dyDescent="0.2">
      <c r="A515" s="167">
        <v>1269</v>
      </c>
      <c r="B515" t="s">
        <v>568</v>
      </c>
      <c r="C515" t="s">
        <v>126</v>
      </c>
      <c r="D515" t="s">
        <v>119</v>
      </c>
      <c r="E515" t="s">
        <v>71</v>
      </c>
      <c r="F515" t="s">
        <v>95</v>
      </c>
      <c r="G515" t="s">
        <v>55</v>
      </c>
      <c r="H515" t="s">
        <v>111</v>
      </c>
      <c r="I515" t="s">
        <v>154</v>
      </c>
      <c r="J515" t="s">
        <v>133</v>
      </c>
    </row>
    <row r="516" spans="1:10" ht="15" customHeight="1" x14ac:dyDescent="0.2">
      <c r="A516" s="167">
        <v>757</v>
      </c>
      <c r="B516" t="s">
        <v>569</v>
      </c>
      <c r="C516" t="s">
        <v>126</v>
      </c>
      <c r="D516" t="s">
        <v>119</v>
      </c>
      <c r="E516" t="s">
        <v>71</v>
      </c>
      <c r="F516" t="s">
        <v>95</v>
      </c>
      <c r="G516" t="s">
        <v>55</v>
      </c>
      <c r="H516" t="s">
        <v>111</v>
      </c>
      <c r="I516" t="s">
        <v>133</v>
      </c>
      <c r="J516" t="s">
        <v>147</v>
      </c>
    </row>
    <row r="517" spans="1:10" ht="15" customHeight="1" x14ac:dyDescent="0.2">
      <c r="A517" s="167">
        <v>501</v>
      </c>
      <c r="B517" t="s">
        <v>570</v>
      </c>
      <c r="C517" t="s">
        <v>126</v>
      </c>
      <c r="D517" t="s">
        <v>119</v>
      </c>
      <c r="E517" t="s">
        <v>71</v>
      </c>
      <c r="F517" t="s">
        <v>95</v>
      </c>
      <c r="G517" t="s">
        <v>55</v>
      </c>
      <c r="H517" t="s">
        <v>111</v>
      </c>
      <c r="I517" t="s">
        <v>133</v>
      </c>
      <c r="J517" t="s">
        <v>140</v>
      </c>
    </row>
    <row r="518" spans="1:10" ht="15" customHeight="1" x14ac:dyDescent="0.2">
      <c r="A518" s="167">
        <v>1933</v>
      </c>
      <c r="B518" t="s">
        <v>571</v>
      </c>
      <c r="C518" t="s">
        <v>102</v>
      </c>
      <c r="D518" t="s">
        <v>140</v>
      </c>
      <c r="E518" t="s">
        <v>71</v>
      </c>
      <c r="F518" t="s">
        <v>55</v>
      </c>
      <c r="G518" t="s">
        <v>133</v>
      </c>
      <c r="H518" t="s">
        <v>95</v>
      </c>
      <c r="I518" t="s">
        <v>154</v>
      </c>
      <c r="J518" t="s">
        <v>147</v>
      </c>
    </row>
    <row r="519" spans="1:10" ht="15" customHeight="1" x14ac:dyDescent="0.2">
      <c r="A519" s="167">
        <v>1869</v>
      </c>
      <c r="B519" t="s">
        <v>572</v>
      </c>
      <c r="C519" t="s">
        <v>102</v>
      </c>
      <c r="D519" t="s">
        <v>140</v>
      </c>
      <c r="E519" t="s">
        <v>71</v>
      </c>
      <c r="F519" t="s">
        <v>95</v>
      </c>
      <c r="G519" t="s">
        <v>55</v>
      </c>
      <c r="H519" t="s">
        <v>126</v>
      </c>
      <c r="I519" t="s">
        <v>154</v>
      </c>
      <c r="J519" t="s">
        <v>147</v>
      </c>
    </row>
    <row r="520" spans="1:10" ht="15" customHeight="1" x14ac:dyDescent="0.2">
      <c r="A520" s="167">
        <v>1741</v>
      </c>
      <c r="B520" t="s">
        <v>573</v>
      </c>
      <c r="C520" t="s">
        <v>102</v>
      </c>
      <c r="D520" t="s">
        <v>133</v>
      </c>
      <c r="E520" t="s">
        <v>71</v>
      </c>
      <c r="F520" t="s">
        <v>95</v>
      </c>
      <c r="G520" t="s">
        <v>55</v>
      </c>
      <c r="H520" t="s">
        <v>126</v>
      </c>
      <c r="I520" t="s">
        <v>154</v>
      </c>
      <c r="J520" t="s">
        <v>147</v>
      </c>
    </row>
    <row r="521" spans="1:10" ht="15" customHeight="1" x14ac:dyDescent="0.2">
      <c r="A521" s="167">
        <v>1485</v>
      </c>
      <c r="B521" t="s">
        <v>574</v>
      </c>
      <c r="C521" t="s">
        <v>102</v>
      </c>
      <c r="D521" t="s">
        <v>140</v>
      </c>
      <c r="E521" t="s">
        <v>71</v>
      </c>
      <c r="F521" t="s">
        <v>95</v>
      </c>
      <c r="G521" t="s">
        <v>55</v>
      </c>
      <c r="H521" t="s">
        <v>126</v>
      </c>
      <c r="I521" t="s">
        <v>154</v>
      </c>
      <c r="J521" t="s">
        <v>133</v>
      </c>
    </row>
    <row r="522" spans="1:10" ht="15" customHeight="1" x14ac:dyDescent="0.2">
      <c r="A522" s="167">
        <v>973</v>
      </c>
      <c r="B522" t="s">
        <v>575</v>
      </c>
      <c r="C522" t="s">
        <v>102</v>
      </c>
      <c r="D522" t="s">
        <v>140</v>
      </c>
      <c r="E522" t="s">
        <v>71</v>
      </c>
      <c r="F522" t="s">
        <v>95</v>
      </c>
      <c r="G522" t="s">
        <v>55</v>
      </c>
      <c r="H522" t="s">
        <v>126</v>
      </c>
      <c r="I522" t="s">
        <v>133</v>
      </c>
      <c r="J522" t="s">
        <v>147</v>
      </c>
    </row>
    <row r="523" spans="1:10" ht="15" customHeight="1" x14ac:dyDescent="0.2">
      <c r="A523" s="167">
        <v>1837</v>
      </c>
      <c r="B523" t="s">
        <v>576</v>
      </c>
      <c r="C523" t="s">
        <v>102</v>
      </c>
      <c r="D523" t="s">
        <v>140</v>
      </c>
      <c r="E523" t="s">
        <v>71</v>
      </c>
      <c r="F523" t="s">
        <v>95</v>
      </c>
      <c r="G523" t="s">
        <v>55</v>
      </c>
      <c r="H523" t="s">
        <v>119</v>
      </c>
      <c r="I523" t="s">
        <v>154</v>
      </c>
      <c r="J523" t="s">
        <v>147</v>
      </c>
    </row>
    <row r="524" spans="1:10" ht="15" customHeight="1" x14ac:dyDescent="0.2">
      <c r="A524" s="167">
        <v>1709</v>
      </c>
      <c r="B524" t="s">
        <v>577</v>
      </c>
      <c r="C524" t="s">
        <v>102</v>
      </c>
      <c r="D524" t="s">
        <v>119</v>
      </c>
      <c r="E524" t="s">
        <v>71</v>
      </c>
      <c r="F524" t="s">
        <v>55</v>
      </c>
      <c r="G524" t="s">
        <v>133</v>
      </c>
      <c r="H524" t="s">
        <v>95</v>
      </c>
      <c r="I524" t="s">
        <v>154</v>
      </c>
      <c r="J524" t="s">
        <v>147</v>
      </c>
    </row>
    <row r="525" spans="1:10" ht="15" customHeight="1" x14ac:dyDescent="0.2">
      <c r="A525" s="167">
        <v>1453</v>
      </c>
      <c r="B525" t="s">
        <v>578</v>
      </c>
      <c r="C525" t="s">
        <v>102</v>
      </c>
      <c r="D525" t="s">
        <v>140</v>
      </c>
      <c r="E525" t="s">
        <v>71</v>
      </c>
      <c r="F525" t="s">
        <v>95</v>
      </c>
      <c r="G525" t="s">
        <v>55</v>
      </c>
      <c r="H525" t="s">
        <v>119</v>
      </c>
      <c r="I525" t="s">
        <v>154</v>
      </c>
      <c r="J525" t="s">
        <v>133</v>
      </c>
    </row>
    <row r="526" spans="1:10" ht="15" customHeight="1" x14ac:dyDescent="0.2">
      <c r="A526" s="167">
        <v>941</v>
      </c>
      <c r="B526" t="s">
        <v>579</v>
      </c>
      <c r="C526" t="s">
        <v>102</v>
      </c>
      <c r="D526" t="s">
        <v>140</v>
      </c>
      <c r="E526" t="s">
        <v>71</v>
      </c>
      <c r="F526" t="s">
        <v>95</v>
      </c>
      <c r="G526" t="s">
        <v>55</v>
      </c>
      <c r="H526" t="s">
        <v>119</v>
      </c>
      <c r="I526" t="s">
        <v>133</v>
      </c>
      <c r="J526" t="s">
        <v>147</v>
      </c>
    </row>
    <row r="527" spans="1:10" ht="15" customHeight="1" x14ac:dyDescent="0.2">
      <c r="A527" s="167">
        <v>1645</v>
      </c>
      <c r="B527" t="s">
        <v>580</v>
      </c>
      <c r="C527" t="s">
        <v>102</v>
      </c>
      <c r="D527" t="s">
        <v>119</v>
      </c>
      <c r="E527" t="s">
        <v>71</v>
      </c>
      <c r="F527" t="s">
        <v>95</v>
      </c>
      <c r="G527" t="s">
        <v>55</v>
      </c>
      <c r="H527" t="s">
        <v>126</v>
      </c>
      <c r="I527" t="s">
        <v>154</v>
      </c>
      <c r="J527" t="s">
        <v>147</v>
      </c>
    </row>
    <row r="528" spans="1:10" ht="15" customHeight="1" x14ac:dyDescent="0.2">
      <c r="A528" s="167">
        <v>1389</v>
      </c>
      <c r="B528" t="s">
        <v>581</v>
      </c>
      <c r="C528" t="s">
        <v>126</v>
      </c>
      <c r="D528" t="s">
        <v>140</v>
      </c>
      <c r="E528" t="s">
        <v>71</v>
      </c>
      <c r="F528" t="s">
        <v>95</v>
      </c>
      <c r="G528" t="s">
        <v>55</v>
      </c>
      <c r="H528" t="s">
        <v>119</v>
      </c>
      <c r="I528" t="s">
        <v>154</v>
      </c>
      <c r="J528" t="s">
        <v>102</v>
      </c>
    </row>
    <row r="529" spans="1:10" ht="15" customHeight="1" x14ac:dyDescent="0.2">
      <c r="A529" s="167">
        <v>877</v>
      </c>
      <c r="B529" t="s">
        <v>582</v>
      </c>
      <c r="C529" t="s">
        <v>126</v>
      </c>
      <c r="D529" t="s">
        <v>140</v>
      </c>
      <c r="E529" t="s">
        <v>71</v>
      </c>
      <c r="F529" t="s">
        <v>95</v>
      </c>
      <c r="G529" t="s">
        <v>55</v>
      </c>
      <c r="H529" t="s">
        <v>119</v>
      </c>
      <c r="I529" t="s">
        <v>102</v>
      </c>
      <c r="J529" t="s">
        <v>147</v>
      </c>
    </row>
    <row r="530" spans="1:10" ht="15" customHeight="1" x14ac:dyDescent="0.2">
      <c r="A530" s="167">
        <v>1261</v>
      </c>
      <c r="B530" t="s">
        <v>583</v>
      </c>
      <c r="C530" t="s">
        <v>102</v>
      </c>
      <c r="D530" t="s">
        <v>119</v>
      </c>
      <c r="E530" t="s">
        <v>71</v>
      </c>
      <c r="F530" t="s">
        <v>95</v>
      </c>
      <c r="G530" t="s">
        <v>55</v>
      </c>
      <c r="H530" t="s">
        <v>126</v>
      </c>
      <c r="I530" t="s">
        <v>154</v>
      </c>
      <c r="J530" t="s">
        <v>133</v>
      </c>
    </row>
    <row r="531" spans="1:10" ht="15" customHeight="1" x14ac:dyDescent="0.2">
      <c r="A531" s="167">
        <v>749</v>
      </c>
      <c r="B531" t="s">
        <v>584</v>
      </c>
      <c r="C531" t="s">
        <v>102</v>
      </c>
      <c r="D531" t="s">
        <v>119</v>
      </c>
      <c r="E531" t="s">
        <v>71</v>
      </c>
      <c r="F531" t="s">
        <v>95</v>
      </c>
      <c r="G531" t="s">
        <v>55</v>
      </c>
      <c r="H531" t="s">
        <v>126</v>
      </c>
      <c r="I531" t="s">
        <v>133</v>
      </c>
      <c r="J531" t="s">
        <v>147</v>
      </c>
    </row>
    <row r="532" spans="1:10" ht="15" customHeight="1" x14ac:dyDescent="0.2">
      <c r="A532" s="167">
        <v>493</v>
      </c>
      <c r="B532" t="s">
        <v>585</v>
      </c>
      <c r="C532" t="s">
        <v>126</v>
      </c>
      <c r="D532" t="s">
        <v>140</v>
      </c>
      <c r="E532" t="s">
        <v>71</v>
      </c>
      <c r="F532" t="s">
        <v>95</v>
      </c>
      <c r="G532" t="s">
        <v>55</v>
      </c>
      <c r="H532" t="s">
        <v>119</v>
      </c>
      <c r="I532" t="s">
        <v>102</v>
      </c>
      <c r="J532" t="s">
        <v>133</v>
      </c>
    </row>
    <row r="533" spans="1:10" ht="15" customHeight="1" x14ac:dyDescent="0.2">
      <c r="A533" s="167">
        <v>1821</v>
      </c>
      <c r="B533" t="s">
        <v>586</v>
      </c>
      <c r="C533" t="s">
        <v>102</v>
      </c>
      <c r="D533" t="s">
        <v>140</v>
      </c>
      <c r="E533" t="s">
        <v>71</v>
      </c>
      <c r="F533" t="s">
        <v>95</v>
      </c>
      <c r="G533" t="s">
        <v>55</v>
      </c>
      <c r="H533" t="s">
        <v>111</v>
      </c>
      <c r="I533" t="s">
        <v>154</v>
      </c>
      <c r="J533" t="s">
        <v>147</v>
      </c>
    </row>
    <row r="534" spans="1:10" ht="15" customHeight="1" x14ac:dyDescent="0.2">
      <c r="A534" s="167">
        <v>1693</v>
      </c>
      <c r="B534" t="s">
        <v>587</v>
      </c>
      <c r="C534" t="s">
        <v>102</v>
      </c>
      <c r="D534" t="s">
        <v>133</v>
      </c>
      <c r="E534" t="s">
        <v>71</v>
      </c>
      <c r="F534" t="s">
        <v>95</v>
      </c>
      <c r="G534" t="s">
        <v>55</v>
      </c>
      <c r="H534" t="s">
        <v>111</v>
      </c>
      <c r="I534" t="s">
        <v>154</v>
      </c>
      <c r="J534" t="s">
        <v>147</v>
      </c>
    </row>
    <row r="535" spans="1:10" ht="15" customHeight="1" x14ac:dyDescent="0.2">
      <c r="A535" s="167">
        <v>1437</v>
      </c>
      <c r="B535" t="s">
        <v>588</v>
      </c>
      <c r="C535" t="s">
        <v>102</v>
      </c>
      <c r="D535" t="s">
        <v>140</v>
      </c>
      <c r="E535" t="s">
        <v>71</v>
      </c>
      <c r="F535" t="s">
        <v>95</v>
      </c>
      <c r="G535" t="s">
        <v>55</v>
      </c>
      <c r="H535" t="s">
        <v>111</v>
      </c>
      <c r="I535" t="s">
        <v>154</v>
      </c>
      <c r="J535" t="s">
        <v>133</v>
      </c>
    </row>
    <row r="536" spans="1:10" ht="15" customHeight="1" x14ac:dyDescent="0.2">
      <c r="A536" s="167">
        <v>925</v>
      </c>
      <c r="B536" t="s">
        <v>589</v>
      </c>
      <c r="C536" t="s">
        <v>102</v>
      </c>
      <c r="D536" t="s">
        <v>140</v>
      </c>
      <c r="E536" t="s">
        <v>71</v>
      </c>
      <c r="F536" t="s">
        <v>95</v>
      </c>
      <c r="G536" t="s">
        <v>55</v>
      </c>
      <c r="H536" t="s">
        <v>111</v>
      </c>
      <c r="I536" t="s">
        <v>133</v>
      </c>
      <c r="J536" t="s">
        <v>147</v>
      </c>
    </row>
    <row r="537" spans="1:10" ht="15" customHeight="1" x14ac:dyDescent="0.2">
      <c r="A537" s="167">
        <v>1629</v>
      </c>
      <c r="B537" t="s">
        <v>590</v>
      </c>
      <c r="C537" t="s">
        <v>126</v>
      </c>
      <c r="D537" t="s">
        <v>102</v>
      </c>
      <c r="E537" t="s">
        <v>71</v>
      </c>
      <c r="F537" t="s">
        <v>95</v>
      </c>
      <c r="G537" t="s">
        <v>55</v>
      </c>
      <c r="H537" t="s">
        <v>111</v>
      </c>
      <c r="I537" t="s">
        <v>154</v>
      </c>
      <c r="J537" t="s">
        <v>147</v>
      </c>
    </row>
    <row r="538" spans="1:10" ht="15" customHeight="1" x14ac:dyDescent="0.2">
      <c r="A538" s="167">
        <v>1373</v>
      </c>
      <c r="B538" t="s">
        <v>591</v>
      </c>
      <c r="C538" t="s">
        <v>126</v>
      </c>
      <c r="D538" t="s">
        <v>140</v>
      </c>
      <c r="E538" t="s">
        <v>71</v>
      </c>
      <c r="F538" t="s">
        <v>95</v>
      </c>
      <c r="G538" t="s">
        <v>55</v>
      </c>
      <c r="H538" t="s">
        <v>111</v>
      </c>
      <c r="I538" t="s">
        <v>154</v>
      </c>
      <c r="J538" t="s">
        <v>102</v>
      </c>
    </row>
    <row r="539" spans="1:10" ht="15" customHeight="1" x14ac:dyDescent="0.2">
      <c r="A539" s="167">
        <v>861</v>
      </c>
      <c r="B539" t="s">
        <v>592</v>
      </c>
      <c r="C539" t="s">
        <v>126</v>
      </c>
      <c r="D539" t="s">
        <v>140</v>
      </c>
      <c r="E539" t="s">
        <v>71</v>
      </c>
      <c r="F539" t="s">
        <v>95</v>
      </c>
      <c r="G539" t="s">
        <v>55</v>
      </c>
      <c r="H539" t="s">
        <v>111</v>
      </c>
      <c r="I539" t="s">
        <v>102</v>
      </c>
      <c r="J539" t="s">
        <v>147</v>
      </c>
    </row>
    <row r="540" spans="1:10" ht="15" customHeight="1" x14ac:dyDescent="0.2">
      <c r="A540" s="167">
        <v>1245</v>
      </c>
      <c r="B540" t="s">
        <v>593</v>
      </c>
      <c r="C540" t="s">
        <v>126</v>
      </c>
      <c r="D540" t="s">
        <v>102</v>
      </c>
      <c r="E540" t="s">
        <v>71</v>
      </c>
      <c r="F540" t="s">
        <v>95</v>
      </c>
      <c r="G540" t="s">
        <v>55</v>
      </c>
      <c r="H540" t="s">
        <v>111</v>
      </c>
      <c r="I540" t="s">
        <v>154</v>
      </c>
      <c r="J540" t="s">
        <v>133</v>
      </c>
    </row>
    <row r="541" spans="1:10" ht="15" customHeight="1" x14ac:dyDescent="0.2">
      <c r="A541" s="167">
        <v>733</v>
      </c>
      <c r="B541" t="s">
        <v>594</v>
      </c>
      <c r="C541" t="s">
        <v>126</v>
      </c>
      <c r="D541" t="s">
        <v>102</v>
      </c>
      <c r="E541" t="s">
        <v>71</v>
      </c>
      <c r="F541" t="s">
        <v>95</v>
      </c>
      <c r="G541" t="s">
        <v>55</v>
      </c>
      <c r="H541" t="s">
        <v>111</v>
      </c>
      <c r="I541" t="s">
        <v>133</v>
      </c>
      <c r="J541" t="s">
        <v>147</v>
      </c>
    </row>
    <row r="542" spans="1:10" ht="15" customHeight="1" x14ac:dyDescent="0.2">
      <c r="A542" s="167">
        <v>477</v>
      </c>
      <c r="B542" t="s">
        <v>595</v>
      </c>
      <c r="C542" t="s">
        <v>126</v>
      </c>
      <c r="D542" t="s">
        <v>140</v>
      </c>
      <c r="E542" t="s">
        <v>71</v>
      </c>
      <c r="F542" t="s">
        <v>95</v>
      </c>
      <c r="G542" t="s">
        <v>55</v>
      </c>
      <c r="H542" t="s">
        <v>111</v>
      </c>
      <c r="I542" t="s">
        <v>102</v>
      </c>
      <c r="J542" t="s">
        <v>133</v>
      </c>
    </row>
    <row r="543" spans="1:10" ht="15" customHeight="1" x14ac:dyDescent="0.2">
      <c r="A543" s="167">
        <v>1597</v>
      </c>
      <c r="B543" t="s">
        <v>596</v>
      </c>
      <c r="C543" t="s">
        <v>102</v>
      </c>
      <c r="D543" t="s">
        <v>119</v>
      </c>
      <c r="E543" t="s">
        <v>71</v>
      </c>
      <c r="F543" t="s">
        <v>95</v>
      </c>
      <c r="G543" t="s">
        <v>55</v>
      </c>
      <c r="H543" t="s">
        <v>111</v>
      </c>
      <c r="I543" t="s">
        <v>154</v>
      </c>
      <c r="J543" t="s">
        <v>147</v>
      </c>
    </row>
    <row r="544" spans="1:10" ht="15" customHeight="1" x14ac:dyDescent="0.2">
      <c r="A544" s="167">
        <v>1341</v>
      </c>
      <c r="B544" t="s">
        <v>597</v>
      </c>
      <c r="C544" t="s">
        <v>102</v>
      </c>
      <c r="D544" t="s">
        <v>119</v>
      </c>
      <c r="E544" t="s">
        <v>71</v>
      </c>
      <c r="F544" t="s">
        <v>95</v>
      </c>
      <c r="G544" t="s">
        <v>55</v>
      </c>
      <c r="H544" t="s">
        <v>111</v>
      </c>
      <c r="I544" t="s">
        <v>154</v>
      </c>
      <c r="J544" t="s">
        <v>140</v>
      </c>
    </row>
    <row r="545" spans="1:10" ht="15" customHeight="1" x14ac:dyDescent="0.2">
      <c r="A545" s="167">
        <v>829</v>
      </c>
      <c r="B545" t="s">
        <v>598</v>
      </c>
      <c r="C545" t="s">
        <v>102</v>
      </c>
      <c r="D545" t="s">
        <v>119</v>
      </c>
      <c r="E545" t="s">
        <v>71</v>
      </c>
      <c r="F545" t="s">
        <v>95</v>
      </c>
      <c r="G545" t="s">
        <v>55</v>
      </c>
      <c r="H545" t="s">
        <v>111</v>
      </c>
      <c r="I545" t="s">
        <v>140</v>
      </c>
      <c r="J545" t="s">
        <v>147</v>
      </c>
    </row>
    <row r="546" spans="1:10" ht="15" customHeight="1" x14ac:dyDescent="0.2">
      <c r="A546" s="167">
        <v>1213</v>
      </c>
      <c r="B546" t="s">
        <v>599</v>
      </c>
      <c r="C546" t="s">
        <v>102</v>
      </c>
      <c r="D546" t="s">
        <v>119</v>
      </c>
      <c r="E546" t="s">
        <v>71</v>
      </c>
      <c r="F546" t="s">
        <v>95</v>
      </c>
      <c r="G546" t="s">
        <v>55</v>
      </c>
      <c r="H546" t="s">
        <v>111</v>
      </c>
      <c r="I546" t="s">
        <v>154</v>
      </c>
      <c r="J546" t="s">
        <v>133</v>
      </c>
    </row>
    <row r="547" spans="1:10" ht="15" customHeight="1" x14ac:dyDescent="0.2">
      <c r="A547" s="167">
        <v>701</v>
      </c>
      <c r="B547" t="s">
        <v>600</v>
      </c>
      <c r="C547" t="s">
        <v>102</v>
      </c>
      <c r="D547" t="s">
        <v>119</v>
      </c>
      <c r="E547" t="s">
        <v>71</v>
      </c>
      <c r="F547" t="s">
        <v>95</v>
      </c>
      <c r="G547" t="s">
        <v>55</v>
      </c>
      <c r="H547" t="s">
        <v>111</v>
      </c>
      <c r="I547" t="s">
        <v>133</v>
      </c>
      <c r="J547" t="s">
        <v>147</v>
      </c>
    </row>
    <row r="548" spans="1:10" ht="15" customHeight="1" x14ac:dyDescent="0.2">
      <c r="A548" s="167">
        <v>445</v>
      </c>
      <c r="B548" t="s">
        <v>601</v>
      </c>
      <c r="C548" t="s">
        <v>102</v>
      </c>
      <c r="D548" t="s">
        <v>119</v>
      </c>
      <c r="E548" t="s">
        <v>71</v>
      </c>
      <c r="F548" t="s">
        <v>95</v>
      </c>
      <c r="G548" t="s">
        <v>55</v>
      </c>
      <c r="H548" t="s">
        <v>111</v>
      </c>
      <c r="I548" t="s">
        <v>133</v>
      </c>
      <c r="J548" t="s">
        <v>140</v>
      </c>
    </row>
    <row r="549" spans="1:10" ht="15" customHeight="1" x14ac:dyDescent="0.2">
      <c r="A549" s="167">
        <v>1149</v>
      </c>
      <c r="B549" t="s">
        <v>602</v>
      </c>
      <c r="C549" t="s">
        <v>126</v>
      </c>
      <c r="D549" t="s">
        <v>119</v>
      </c>
      <c r="E549" t="s">
        <v>71</v>
      </c>
      <c r="F549" t="s">
        <v>95</v>
      </c>
      <c r="G549" t="s">
        <v>55</v>
      </c>
      <c r="H549" t="s">
        <v>111</v>
      </c>
      <c r="I549" t="s">
        <v>154</v>
      </c>
      <c r="J549" t="s">
        <v>102</v>
      </c>
    </row>
    <row r="550" spans="1:10" ht="15" customHeight="1" x14ac:dyDescent="0.2">
      <c r="A550" s="167">
        <v>637</v>
      </c>
      <c r="B550" t="s">
        <v>603</v>
      </c>
      <c r="C550" t="s">
        <v>126</v>
      </c>
      <c r="D550" t="s">
        <v>119</v>
      </c>
      <c r="E550" t="s">
        <v>71</v>
      </c>
      <c r="F550" t="s">
        <v>95</v>
      </c>
      <c r="G550" t="s">
        <v>55</v>
      </c>
      <c r="H550" t="s">
        <v>111</v>
      </c>
      <c r="I550" t="s">
        <v>102</v>
      </c>
      <c r="J550" t="s">
        <v>147</v>
      </c>
    </row>
    <row r="551" spans="1:10" ht="15" customHeight="1" x14ac:dyDescent="0.2">
      <c r="A551" s="167">
        <v>381</v>
      </c>
      <c r="B551" t="s">
        <v>604</v>
      </c>
      <c r="C551" t="s">
        <v>126</v>
      </c>
      <c r="D551" t="s">
        <v>119</v>
      </c>
      <c r="E551" t="s">
        <v>71</v>
      </c>
      <c r="F551" t="s">
        <v>95</v>
      </c>
      <c r="G551" t="s">
        <v>55</v>
      </c>
      <c r="H551" t="s">
        <v>111</v>
      </c>
      <c r="I551" t="s">
        <v>102</v>
      </c>
      <c r="J551" t="s">
        <v>140</v>
      </c>
    </row>
    <row r="552" spans="1:10" ht="15" customHeight="1" x14ac:dyDescent="0.2">
      <c r="A552" s="167">
        <v>253</v>
      </c>
      <c r="B552" t="s">
        <v>605</v>
      </c>
      <c r="C552" t="s">
        <v>126</v>
      </c>
      <c r="D552" t="s">
        <v>119</v>
      </c>
      <c r="E552" t="s">
        <v>71</v>
      </c>
      <c r="F552" t="s">
        <v>95</v>
      </c>
      <c r="G552" t="s">
        <v>55</v>
      </c>
      <c r="H552" t="s">
        <v>111</v>
      </c>
      <c r="I552" t="s">
        <v>102</v>
      </c>
      <c r="J552" t="s">
        <v>133</v>
      </c>
    </row>
    <row r="553" spans="1:10" ht="15" customHeight="1" x14ac:dyDescent="0.2">
      <c r="A553" s="167">
        <v>1987</v>
      </c>
      <c r="B553" t="s">
        <v>606</v>
      </c>
      <c r="C553" t="s">
        <v>133</v>
      </c>
      <c r="D553" t="s">
        <v>140</v>
      </c>
      <c r="E553" t="s">
        <v>71</v>
      </c>
      <c r="F553" t="s">
        <v>84</v>
      </c>
      <c r="G553" t="s">
        <v>55</v>
      </c>
      <c r="H553" t="s">
        <v>126</v>
      </c>
      <c r="I553" t="s">
        <v>154</v>
      </c>
      <c r="J553" t="s">
        <v>147</v>
      </c>
    </row>
    <row r="554" spans="1:10" ht="15" customHeight="1" x14ac:dyDescent="0.2">
      <c r="A554" s="167">
        <v>1955</v>
      </c>
      <c r="B554" t="s">
        <v>607</v>
      </c>
      <c r="C554" t="s">
        <v>133</v>
      </c>
      <c r="D554" t="s">
        <v>140</v>
      </c>
      <c r="E554" t="s">
        <v>71</v>
      </c>
      <c r="F554" t="s">
        <v>84</v>
      </c>
      <c r="G554" t="s">
        <v>55</v>
      </c>
      <c r="H554" t="s">
        <v>119</v>
      </c>
      <c r="I554" t="s">
        <v>154</v>
      </c>
      <c r="J554" t="s">
        <v>147</v>
      </c>
    </row>
    <row r="555" spans="1:10" ht="15" customHeight="1" x14ac:dyDescent="0.2">
      <c r="A555" s="167">
        <v>1891</v>
      </c>
      <c r="B555" t="s">
        <v>608</v>
      </c>
      <c r="C555" t="s">
        <v>126</v>
      </c>
      <c r="D555" t="s">
        <v>140</v>
      </c>
      <c r="E555" t="s">
        <v>71</v>
      </c>
      <c r="F555" t="s">
        <v>84</v>
      </c>
      <c r="G555" t="s">
        <v>55</v>
      </c>
      <c r="H555" t="s">
        <v>119</v>
      </c>
      <c r="I555" t="s">
        <v>154</v>
      </c>
      <c r="J555" t="s">
        <v>147</v>
      </c>
    </row>
    <row r="556" spans="1:10" ht="15" customHeight="1" x14ac:dyDescent="0.2">
      <c r="A556" s="167">
        <v>1763</v>
      </c>
      <c r="B556" t="s">
        <v>609</v>
      </c>
      <c r="C556" t="s">
        <v>133</v>
      </c>
      <c r="D556" t="s">
        <v>119</v>
      </c>
      <c r="E556" t="s">
        <v>71</v>
      </c>
      <c r="F556" t="s">
        <v>84</v>
      </c>
      <c r="G556" t="s">
        <v>55</v>
      </c>
      <c r="H556" t="s">
        <v>126</v>
      </c>
      <c r="I556" t="s">
        <v>154</v>
      </c>
      <c r="J556" t="s">
        <v>147</v>
      </c>
    </row>
    <row r="557" spans="1:10" ht="15" customHeight="1" x14ac:dyDescent="0.2">
      <c r="A557" s="167">
        <v>1507</v>
      </c>
      <c r="B557" t="s">
        <v>610</v>
      </c>
      <c r="C557" t="s">
        <v>126</v>
      </c>
      <c r="D557" t="s">
        <v>140</v>
      </c>
      <c r="E557" t="s">
        <v>71</v>
      </c>
      <c r="F557" t="s">
        <v>84</v>
      </c>
      <c r="G557" t="s">
        <v>55</v>
      </c>
      <c r="H557" t="s">
        <v>119</v>
      </c>
      <c r="I557" t="s">
        <v>154</v>
      </c>
      <c r="J557" t="s">
        <v>133</v>
      </c>
    </row>
    <row r="558" spans="1:10" ht="15" customHeight="1" x14ac:dyDescent="0.2">
      <c r="A558" s="167">
        <v>995</v>
      </c>
      <c r="B558" t="s">
        <v>611</v>
      </c>
      <c r="C558" t="s">
        <v>126</v>
      </c>
      <c r="D558" t="s">
        <v>140</v>
      </c>
      <c r="E558" t="s">
        <v>71</v>
      </c>
      <c r="F558" t="s">
        <v>84</v>
      </c>
      <c r="G558" t="s">
        <v>55</v>
      </c>
      <c r="H558" t="s">
        <v>119</v>
      </c>
      <c r="I558" t="s">
        <v>133</v>
      </c>
      <c r="J558" t="s">
        <v>147</v>
      </c>
    </row>
    <row r="559" spans="1:10" ht="15" customHeight="1" x14ac:dyDescent="0.2">
      <c r="A559" s="167">
        <v>1939</v>
      </c>
      <c r="B559" t="s">
        <v>612</v>
      </c>
      <c r="C559" t="s">
        <v>133</v>
      </c>
      <c r="D559" t="s">
        <v>140</v>
      </c>
      <c r="E559" t="s">
        <v>71</v>
      </c>
      <c r="F559" t="s">
        <v>84</v>
      </c>
      <c r="G559" t="s">
        <v>55</v>
      </c>
      <c r="H559" t="s">
        <v>111</v>
      </c>
      <c r="I559" t="s">
        <v>154</v>
      </c>
      <c r="J559" t="s">
        <v>147</v>
      </c>
    </row>
    <row r="560" spans="1:10" ht="15" customHeight="1" x14ac:dyDescent="0.2">
      <c r="A560" s="167">
        <v>1875</v>
      </c>
      <c r="B560" t="s">
        <v>613</v>
      </c>
      <c r="C560" t="s">
        <v>126</v>
      </c>
      <c r="D560" t="s">
        <v>140</v>
      </c>
      <c r="E560" t="s">
        <v>71</v>
      </c>
      <c r="F560" t="s">
        <v>84</v>
      </c>
      <c r="G560" t="s">
        <v>55</v>
      </c>
      <c r="H560" t="s">
        <v>111</v>
      </c>
      <c r="I560" t="s">
        <v>154</v>
      </c>
      <c r="J560" t="s">
        <v>147</v>
      </c>
    </row>
    <row r="561" spans="1:10" ht="15" customHeight="1" x14ac:dyDescent="0.2">
      <c r="A561" s="167">
        <v>1747</v>
      </c>
      <c r="B561" t="s">
        <v>614</v>
      </c>
      <c r="C561" t="s">
        <v>126</v>
      </c>
      <c r="D561" t="s">
        <v>133</v>
      </c>
      <c r="E561" t="s">
        <v>71</v>
      </c>
      <c r="F561" t="s">
        <v>84</v>
      </c>
      <c r="G561" t="s">
        <v>55</v>
      </c>
      <c r="H561" t="s">
        <v>111</v>
      </c>
      <c r="I561" t="s">
        <v>154</v>
      </c>
      <c r="J561" t="s">
        <v>147</v>
      </c>
    </row>
    <row r="562" spans="1:10" ht="15" customHeight="1" x14ac:dyDescent="0.2">
      <c r="A562" s="167">
        <v>1491</v>
      </c>
      <c r="B562" t="s">
        <v>615</v>
      </c>
      <c r="C562" t="s">
        <v>126</v>
      </c>
      <c r="D562" t="s">
        <v>140</v>
      </c>
      <c r="E562" t="s">
        <v>71</v>
      </c>
      <c r="F562" t="s">
        <v>84</v>
      </c>
      <c r="G562" t="s">
        <v>55</v>
      </c>
      <c r="H562" t="s">
        <v>111</v>
      </c>
      <c r="I562" t="s">
        <v>154</v>
      </c>
      <c r="J562" t="s">
        <v>133</v>
      </c>
    </row>
    <row r="563" spans="1:10" ht="15" customHeight="1" x14ac:dyDescent="0.2">
      <c r="A563" s="167">
        <v>979</v>
      </c>
      <c r="B563" t="s">
        <v>616</v>
      </c>
      <c r="C563" t="s">
        <v>126</v>
      </c>
      <c r="D563" t="s">
        <v>140</v>
      </c>
      <c r="E563" t="s">
        <v>71</v>
      </c>
      <c r="F563" t="s">
        <v>84</v>
      </c>
      <c r="G563" t="s">
        <v>55</v>
      </c>
      <c r="H563" t="s">
        <v>111</v>
      </c>
      <c r="I563" t="s">
        <v>133</v>
      </c>
      <c r="J563" t="s">
        <v>147</v>
      </c>
    </row>
    <row r="564" spans="1:10" ht="15" customHeight="1" x14ac:dyDescent="0.2">
      <c r="A564" s="167">
        <v>1843</v>
      </c>
      <c r="B564" t="s">
        <v>617</v>
      </c>
      <c r="C564" t="s">
        <v>84</v>
      </c>
      <c r="D564" t="s">
        <v>140</v>
      </c>
      <c r="E564" t="s">
        <v>71</v>
      </c>
      <c r="F564" t="s">
        <v>111</v>
      </c>
      <c r="G564" t="s">
        <v>55</v>
      </c>
      <c r="H564" t="s">
        <v>119</v>
      </c>
      <c r="I564" t="s">
        <v>154</v>
      </c>
      <c r="J564" t="s">
        <v>147</v>
      </c>
    </row>
    <row r="565" spans="1:10" ht="15" customHeight="1" x14ac:dyDescent="0.2">
      <c r="A565" s="167">
        <v>1715</v>
      </c>
      <c r="B565" t="s">
        <v>618</v>
      </c>
      <c r="C565" t="s">
        <v>133</v>
      </c>
      <c r="D565" t="s">
        <v>119</v>
      </c>
      <c r="E565" t="s">
        <v>71</v>
      </c>
      <c r="F565" t="s">
        <v>84</v>
      </c>
      <c r="G565" t="s">
        <v>55</v>
      </c>
      <c r="H565" t="s">
        <v>111</v>
      </c>
      <c r="I565" t="s">
        <v>154</v>
      </c>
      <c r="J565" t="s">
        <v>147</v>
      </c>
    </row>
    <row r="566" spans="1:10" ht="15" customHeight="1" x14ac:dyDescent="0.2">
      <c r="A566" s="167">
        <v>1459</v>
      </c>
      <c r="B566" t="s">
        <v>619</v>
      </c>
      <c r="C566" t="s">
        <v>84</v>
      </c>
      <c r="D566" t="s">
        <v>140</v>
      </c>
      <c r="E566" t="s">
        <v>71</v>
      </c>
      <c r="F566" t="s">
        <v>111</v>
      </c>
      <c r="G566" t="s">
        <v>55</v>
      </c>
      <c r="H566" t="s">
        <v>119</v>
      </c>
      <c r="I566" t="s">
        <v>154</v>
      </c>
      <c r="J566" t="s">
        <v>133</v>
      </c>
    </row>
    <row r="567" spans="1:10" ht="15" customHeight="1" x14ac:dyDescent="0.2">
      <c r="A567" s="167">
        <v>947</v>
      </c>
      <c r="B567" t="s">
        <v>620</v>
      </c>
      <c r="C567" t="s">
        <v>84</v>
      </c>
      <c r="D567" t="s">
        <v>140</v>
      </c>
      <c r="E567" t="s">
        <v>71</v>
      </c>
      <c r="F567" t="s">
        <v>111</v>
      </c>
      <c r="G567" t="s">
        <v>55</v>
      </c>
      <c r="H567" t="s">
        <v>119</v>
      </c>
      <c r="I567" t="s">
        <v>133</v>
      </c>
      <c r="J567" t="s">
        <v>147</v>
      </c>
    </row>
    <row r="568" spans="1:10" ht="15" customHeight="1" x14ac:dyDescent="0.2">
      <c r="A568" s="167">
        <v>1651</v>
      </c>
      <c r="B568" t="s">
        <v>621</v>
      </c>
      <c r="C568" t="s">
        <v>126</v>
      </c>
      <c r="D568" t="s">
        <v>119</v>
      </c>
      <c r="E568" t="s">
        <v>71</v>
      </c>
      <c r="F568" t="s">
        <v>84</v>
      </c>
      <c r="G568" t="s">
        <v>55</v>
      </c>
      <c r="H568" t="s">
        <v>111</v>
      </c>
      <c r="I568" t="s">
        <v>154</v>
      </c>
      <c r="J568" t="s">
        <v>147</v>
      </c>
    </row>
    <row r="569" spans="1:10" ht="15" customHeight="1" x14ac:dyDescent="0.2">
      <c r="A569" s="167">
        <v>1395</v>
      </c>
      <c r="B569" t="s">
        <v>622</v>
      </c>
      <c r="C569" t="s">
        <v>126</v>
      </c>
      <c r="D569" t="s">
        <v>119</v>
      </c>
      <c r="E569" t="s">
        <v>71</v>
      </c>
      <c r="F569" t="s">
        <v>84</v>
      </c>
      <c r="G569" t="s">
        <v>55</v>
      </c>
      <c r="H569" t="s">
        <v>111</v>
      </c>
      <c r="I569" t="s">
        <v>154</v>
      </c>
      <c r="J569" t="s">
        <v>140</v>
      </c>
    </row>
    <row r="570" spans="1:10" ht="15" customHeight="1" x14ac:dyDescent="0.2">
      <c r="A570" s="167">
        <v>883</v>
      </c>
      <c r="B570" t="s">
        <v>623</v>
      </c>
      <c r="C570" t="s">
        <v>126</v>
      </c>
      <c r="D570" t="s">
        <v>119</v>
      </c>
      <c r="E570" t="s">
        <v>71</v>
      </c>
      <c r="F570" t="s">
        <v>84</v>
      </c>
      <c r="G570" t="s">
        <v>55</v>
      </c>
      <c r="H570" t="s">
        <v>111</v>
      </c>
      <c r="I570" t="s">
        <v>140</v>
      </c>
      <c r="J570" t="s">
        <v>147</v>
      </c>
    </row>
    <row r="571" spans="1:10" ht="15" customHeight="1" x14ac:dyDescent="0.2">
      <c r="A571" s="167">
        <v>1267</v>
      </c>
      <c r="B571" t="s">
        <v>624</v>
      </c>
      <c r="C571" t="s">
        <v>126</v>
      </c>
      <c r="D571" t="s">
        <v>119</v>
      </c>
      <c r="E571" t="s">
        <v>71</v>
      </c>
      <c r="F571" t="s">
        <v>84</v>
      </c>
      <c r="G571" t="s">
        <v>55</v>
      </c>
      <c r="H571" t="s">
        <v>111</v>
      </c>
      <c r="I571" t="s">
        <v>154</v>
      </c>
      <c r="J571" t="s">
        <v>133</v>
      </c>
    </row>
    <row r="572" spans="1:10" ht="15" customHeight="1" x14ac:dyDescent="0.2">
      <c r="A572" s="167">
        <v>755</v>
      </c>
      <c r="B572" t="s">
        <v>625</v>
      </c>
      <c r="C572" t="s">
        <v>126</v>
      </c>
      <c r="D572" t="s">
        <v>119</v>
      </c>
      <c r="E572" t="s">
        <v>71</v>
      </c>
      <c r="F572" t="s">
        <v>84</v>
      </c>
      <c r="G572" t="s">
        <v>55</v>
      </c>
      <c r="H572" t="s">
        <v>111</v>
      </c>
      <c r="I572" t="s">
        <v>133</v>
      </c>
      <c r="J572" t="s">
        <v>147</v>
      </c>
    </row>
    <row r="573" spans="1:10" ht="15" customHeight="1" x14ac:dyDescent="0.2">
      <c r="A573" s="167">
        <v>499</v>
      </c>
      <c r="B573" t="s">
        <v>626</v>
      </c>
      <c r="C573" t="s">
        <v>126</v>
      </c>
      <c r="D573" t="s">
        <v>119</v>
      </c>
      <c r="E573" t="s">
        <v>71</v>
      </c>
      <c r="F573" t="s">
        <v>84</v>
      </c>
      <c r="G573" t="s">
        <v>55</v>
      </c>
      <c r="H573" t="s">
        <v>111</v>
      </c>
      <c r="I573" t="s">
        <v>133</v>
      </c>
      <c r="J573" t="s">
        <v>140</v>
      </c>
    </row>
    <row r="574" spans="1:10" ht="15" customHeight="1" x14ac:dyDescent="0.2">
      <c r="A574" s="167">
        <v>1931</v>
      </c>
      <c r="B574" t="s">
        <v>627</v>
      </c>
      <c r="C574" t="s">
        <v>102</v>
      </c>
      <c r="D574" t="s">
        <v>140</v>
      </c>
      <c r="E574" t="s">
        <v>71</v>
      </c>
      <c r="F574" t="s">
        <v>55</v>
      </c>
      <c r="G574" t="s">
        <v>133</v>
      </c>
      <c r="H574" t="s">
        <v>84</v>
      </c>
      <c r="I574" t="s">
        <v>154</v>
      </c>
      <c r="J574" t="s">
        <v>147</v>
      </c>
    </row>
    <row r="575" spans="1:10" ht="15" customHeight="1" x14ac:dyDescent="0.2">
      <c r="A575" s="167">
        <v>1867</v>
      </c>
      <c r="B575" t="s">
        <v>628</v>
      </c>
      <c r="C575" t="s">
        <v>102</v>
      </c>
      <c r="D575" t="s">
        <v>140</v>
      </c>
      <c r="E575" t="s">
        <v>71</v>
      </c>
      <c r="F575" t="s">
        <v>84</v>
      </c>
      <c r="G575" t="s">
        <v>55</v>
      </c>
      <c r="H575" t="s">
        <v>126</v>
      </c>
      <c r="I575" t="s">
        <v>154</v>
      </c>
      <c r="J575" t="s">
        <v>147</v>
      </c>
    </row>
    <row r="576" spans="1:10" ht="15" customHeight="1" x14ac:dyDescent="0.2">
      <c r="A576" s="167">
        <v>1739</v>
      </c>
      <c r="B576" t="s">
        <v>629</v>
      </c>
      <c r="C576" t="s">
        <v>102</v>
      </c>
      <c r="D576" t="s">
        <v>133</v>
      </c>
      <c r="E576" t="s">
        <v>71</v>
      </c>
      <c r="F576" t="s">
        <v>84</v>
      </c>
      <c r="G576" t="s">
        <v>55</v>
      </c>
      <c r="H576" t="s">
        <v>126</v>
      </c>
      <c r="I576" t="s">
        <v>154</v>
      </c>
      <c r="J576" t="s">
        <v>147</v>
      </c>
    </row>
    <row r="577" spans="1:10" ht="15" customHeight="1" x14ac:dyDescent="0.2">
      <c r="A577" s="167">
        <v>1483</v>
      </c>
      <c r="B577" t="s">
        <v>630</v>
      </c>
      <c r="C577" t="s">
        <v>102</v>
      </c>
      <c r="D577" t="s">
        <v>140</v>
      </c>
      <c r="E577" t="s">
        <v>71</v>
      </c>
      <c r="F577" t="s">
        <v>84</v>
      </c>
      <c r="G577" t="s">
        <v>55</v>
      </c>
      <c r="H577" t="s">
        <v>126</v>
      </c>
      <c r="I577" t="s">
        <v>154</v>
      </c>
      <c r="J577" t="s">
        <v>133</v>
      </c>
    </row>
    <row r="578" spans="1:10" ht="15" customHeight="1" x14ac:dyDescent="0.2">
      <c r="A578" s="167">
        <v>971</v>
      </c>
      <c r="B578" t="s">
        <v>631</v>
      </c>
      <c r="C578" t="s">
        <v>102</v>
      </c>
      <c r="D578" t="s">
        <v>140</v>
      </c>
      <c r="E578" t="s">
        <v>71</v>
      </c>
      <c r="F578" t="s">
        <v>84</v>
      </c>
      <c r="G578" t="s">
        <v>55</v>
      </c>
      <c r="H578" t="s">
        <v>126</v>
      </c>
      <c r="I578" t="s">
        <v>133</v>
      </c>
      <c r="J578" t="s">
        <v>147</v>
      </c>
    </row>
    <row r="579" spans="1:10" ht="15" customHeight="1" x14ac:dyDescent="0.2">
      <c r="A579" s="167">
        <v>1835</v>
      </c>
      <c r="B579" t="s">
        <v>632</v>
      </c>
      <c r="C579" t="s">
        <v>102</v>
      </c>
      <c r="D579" t="s">
        <v>140</v>
      </c>
      <c r="E579" t="s">
        <v>71</v>
      </c>
      <c r="F579" t="s">
        <v>84</v>
      </c>
      <c r="G579" t="s">
        <v>55</v>
      </c>
      <c r="H579" t="s">
        <v>119</v>
      </c>
      <c r="I579" t="s">
        <v>154</v>
      </c>
      <c r="J579" t="s">
        <v>147</v>
      </c>
    </row>
    <row r="580" spans="1:10" ht="15" customHeight="1" x14ac:dyDescent="0.2">
      <c r="A580" s="167">
        <v>1707</v>
      </c>
      <c r="B580" t="s">
        <v>633</v>
      </c>
      <c r="C580" t="s">
        <v>102</v>
      </c>
      <c r="D580" t="s">
        <v>119</v>
      </c>
      <c r="E580" t="s">
        <v>71</v>
      </c>
      <c r="F580" t="s">
        <v>55</v>
      </c>
      <c r="G580" t="s">
        <v>133</v>
      </c>
      <c r="H580" t="s">
        <v>84</v>
      </c>
      <c r="I580" t="s">
        <v>154</v>
      </c>
      <c r="J580" t="s">
        <v>147</v>
      </c>
    </row>
    <row r="581" spans="1:10" ht="15" customHeight="1" x14ac:dyDescent="0.2">
      <c r="A581" s="167">
        <v>1451</v>
      </c>
      <c r="B581" t="s">
        <v>634</v>
      </c>
      <c r="C581" t="s">
        <v>102</v>
      </c>
      <c r="D581" t="s">
        <v>140</v>
      </c>
      <c r="E581" t="s">
        <v>71</v>
      </c>
      <c r="F581" t="s">
        <v>84</v>
      </c>
      <c r="G581" t="s">
        <v>55</v>
      </c>
      <c r="H581" t="s">
        <v>119</v>
      </c>
      <c r="I581" t="s">
        <v>154</v>
      </c>
      <c r="J581" t="s">
        <v>133</v>
      </c>
    </row>
    <row r="582" spans="1:10" ht="15" customHeight="1" x14ac:dyDescent="0.2">
      <c r="A582" s="167">
        <v>939</v>
      </c>
      <c r="B582" t="s">
        <v>635</v>
      </c>
      <c r="C582" t="s">
        <v>102</v>
      </c>
      <c r="D582" t="s">
        <v>140</v>
      </c>
      <c r="E582" t="s">
        <v>71</v>
      </c>
      <c r="F582" t="s">
        <v>84</v>
      </c>
      <c r="G582" t="s">
        <v>55</v>
      </c>
      <c r="H582" t="s">
        <v>119</v>
      </c>
      <c r="I582" t="s">
        <v>133</v>
      </c>
      <c r="J582" t="s">
        <v>147</v>
      </c>
    </row>
    <row r="583" spans="1:10" ht="15" customHeight="1" x14ac:dyDescent="0.2">
      <c r="A583" s="167">
        <v>1643</v>
      </c>
      <c r="B583" t="s">
        <v>636</v>
      </c>
      <c r="C583" t="s">
        <v>102</v>
      </c>
      <c r="D583" t="s">
        <v>119</v>
      </c>
      <c r="E583" t="s">
        <v>71</v>
      </c>
      <c r="F583" t="s">
        <v>84</v>
      </c>
      <c r="G583" t="s">
        <v>55</v>
      </c>
      <c r="H583" t="s">
        <v>126</v>
      </c>
      <c r="I583" t="s">
        <v>154</v>
      </c>
      <c r="J583" t="s">
        <v>147</v>
      </c>
    </row>
    <row r="584" spans="1:10" ht="15" customHeight="1" x14ac:dyDescent="0.2">
      <c r="A584" s="167">
        <v>1387</v>
      </c>
      <c r="B584" t="s">
        <v>637</v>
      </c>
      <c r="C584" t="s">
        <v>126</v>
      </c>
      <c r="D584" t="s">
        <v>140</v>
      </c>
      <c r="E584" t="s">
        <v>71</v>
      </c>
      <c r="F584" t="s">
        <v>84</v>
      </c>
      <c r="G584" t="s">
        <v>55</v>
      </c>
      <c r="H584" t="s">
        <v>119</v>
      </c>
      <c r="I584" t="s">
        <v>154</v>
      </c>
      <c r="J584" t="s">
        <v>102</v>
      </c>
    </row>
    <row r="585" spans="1:10" ht="15" customHeight="1" x14ac:dyDescent="0.2">
      <c r="A585" s="167">
        <v>875</v>
      </c>
      <c r="B585" t="s">
        <v>638</v>
      </c>
      <c r="C585" t="s">
        <v>126</v>
      </c>
      <c r="D585" t="s">
        <v>140</v>
      </c>
      <c r="E585" t="s">
        <v>71</v>
      </c>
      <c r="F585" t="s">
        <v>84</v>
      </c>
      <c r="G585" t="s">
        <v>55</v>
      </c>
      <c r="H585" t="s">
        <v>119</v>
      </c>
      <c r="I585" t="s">
        <v>102</v>
      </c>
      <c r="J585" t="s">
        <v>147</v>
      </c>
    </row>
    <row r="586" spans="1:10" ht="15" customHeight="1" x14ac:dyDescent="0.2">
      <c r="A586" s="167">
        <v>1259</v>
      </c>
      <c r="B586" t="s">
        <v>639</v>
      </c>
      <c r="C586" t="s">
        <v>102</v>
      </c>
      <c r="D586" t="s">
        <v>119</v>
      </c>
      <c r="E586" t="s">
        <v>71</v>
      </c>
      <c r="F586" t="s">
        <v>84</v>
      </c>
      <c r="G586" t="s">
        <v>55</v>
      </c>
      <c r="H586" t="s">
        <v>126</v>
      </c>
      <c r="I586" t="s">
        <v>154</v>
      </c>
      <c r="J586" t="s">
        <v>133</v>
      </c>
    </row>
    <row r="587" spans="1:10" ht="15" customHeight="1" x14ac:dyDescent="0.2">
      <c r="A587" s="167">
        <v>747</v>
      </c>
      <c r="B587" t="s">
        <v>640</v>
      </c>
      <c r="C587" t="s">
        <v>102</v>
      </c>
      <c r="D587" t="s">
        <v>119</v>
      </c>
      <c r="E587" t="s">
        <v>71</v>
      </c>
      <c r="F587" t="s">
        <v>84</v>
      </c>
      <c r="G587" t="s">
        <v>55</v>
      </c>
      <c r="H587" t="s">
        <v>126</v>
      </c>
      <c r="I587" t="s">
        <v>133</v>
      </c>
      <c r="J587" t="s">
        <v>147</v>
      </c>
    </row>
    <row r="588" spans="1:10" ht="15" customHeight="1" x14ac:dyDescent="0.2">
      <c r="A588" s="167">
        <v>491</v>
      </c>
      <c r="B588" t="s">
        <v>641</v>
      </c>
      <c r="C588" t="s">
        <v>126</v>
      </c>
      <c r="D588" t="s">
        <v>140</v>
      </c>
      <c r="E588" t="s">
        <v>71</v>
      </c>
      <c r="F588" t="s">
        <v>84</v>
      </c>
      <c r="G588" t="s">
        <v>55</v>
      </c>
      <c r="H588" t="s">
        <v>119</v>
      </c>
      <c r="I588" t="s">
        <v>102</v>
      </c>
      <c r="J588" t="s">
        <v>133</v>
      </c>
    </row>
    <row r="589" spans="1:10" ht="15" customHeight="1" x14ac:dyDescent="0.2">
      <c r="A589" s="167">
        <v>1819</v>
      </c>
      <c r="B589" t="s">
        <v>642</v>
      </c>
      <c r="C589" t="s">
        <v>102</v>
      </c>
      <c r="D589" t="s">
        <v>140</v>
      </c>
      <c r="E589" t="s">
        <v>71</v>
      </c>
      <c r="F589" t="s">
        <v>84</v>
      </c>
      <c r="G589" t="s">
        <v>55</v>
      </c>
      <c r="H589" t="s">
        <v>111</v>
      </c>
      <c r="I589" t="s">
        <v>154</v>
      </c>
      <c r="J589" t="s">
        <v>147</v>
      </c>
    </row>
    <row r="590" spans="1:10" ht="15" customHeight="1" x14ac:dyDescent="0.2">
      <c r="A590" s="167">
        <v>1691</v>
      </c>
      <c r="B590" t="s">
        <v>643</v>
      </c>
      <c r="C590" t="s">
        <v>102</v>
      </c>
      <c r="D590" t="s">
        <v>133</v>
      </c>
      <c r="E590" t="s">
        <v>71</v>
      </c>
      <c r="F590" t="s">
        <v>84</v>
      </c>
      <c r="G590" t="s">
        <v>55</v>
      </c>
      <c r="H590" t="s">
        <v>111</v>
      </c>
      <c r="I590" t="s">
        <v>154</v>
      </c>
      <c r="J590" t="s">
        <v>147</v>
      </c>
    </row>
    <row r="591" spans="1:10" ht="15" customHeight="1" x14ac:dyDescent="0.2">
      <c r="A591" s="167">
        <v>1435</v>
      </c>
      <c r="B591" t="s">
        <v>644</v>
      </c>
      <c r="C591" t="s">
        <v>102</v>
      </c>
      <c r="D591" t="s">
        <v>140</v>
      </c>
      <c r="E591" t="s">
        <v>71</v>
      </c>
      <c r="F591" t="s">
        <v>84</v>
      </c>
      <c r="G591" t="s">
        <v>55</v>
      </c>
      <c r="H591" t="s">
        <v>111</v>
      </c>
      <c r="I591" t="s">
        <v>154</v>
      </c>
      <c r="J591" t="s">
        <v>133</v>
      </c>
    </row>
    <row r="592" spans="1:10" ht="15" customHeight="1" x14ac:dyDescent="0.2">
      <c r="A592" s="167">
        <v>923</v>
      </c>
      <c r="B592" t="s">
        <v>645</v>
      </c>
      <c r="C592" t="s">
        <v>102</v>
      </c>
      <c r="D592" t="s">
        <v>140</v>
      </c>
      <c r="E592" t="s">
        <v>71</v>
      </c>
      <c r="F592" t="s">
        <v>84</v>
      </c>
      <c r="G592" t="s">
        <v>55</v>
      </c>
      <c r="H592" t="s">
        <v>111</v>
      </c>
      <c r="I592" t="s">
        <v>133</v>
      </c>
      <c r="J592" t="s">
        <v>147</v>
      </c>
    </row>
    <row r="593" spans="1:10" ht="15" customHeight="1" x14ac:dyDescent="0.2">
      <c r="A593" s="167">
        <v>1627</v>
      </c>
      <c r="B593" t="s">
        <v>646</v>
      </c>
      <c r="C593" t="s">
        <v>126</v>
      </c>
      <c r="D593" t="s">
        <v>102</v>
      </c>
      <c r="E593" t="s">
        <v>71</v>
      </c>
      <c r="F593" t="s">
        <v>84</v>
      </c>
      <c r="G593" t="s">
        <v>55</v>
      </c>
      <c r="H593" t="s">
        <v>111</v>
      </c>
      <c r="I593" t="s">
        <v>154</v>
      </c>
      <c r="J593" t="s">
        <v>147</v>
      </c>
    </row>
    <row r="594" spans="1:10" ht="15" customHeight="1" x14ac:dyDescent="0.2">
      <c r="A594" s="167">
        <v>1371</v>
      </c>
      <c r="B594" t="s">
        <v>647</v>
      </c>
      <c r="C594" t="s">
        <v>126</v>
      </c>
      <c r="D594" t="s">
        <v>140</v>
      </c>
      <c r="E594" t="s">
        <v>71</v>
      </c>
      <c r="F594" t="s">
        <v>84</v>
      </c>
      <c r="G594" t="s">
        <v>55</v>
      </c>
      <c r="H594" t="s">
        <v>111</v>
      </c>
      <c r="I594" t="s">
        <v>154</v>
      </c>
      <c r="J594" t="s">
        <v>102</v>
      </c>
    </row>
    <row r="595" spans="1:10" ht="15" customHeight="1" x14ac:dyDescent="0.2">
      <c r="A595" s="167">
        <v>859</v>
      </c>
      <c r="B595" t="s">
        <v>648</v>
      </c>
      <c r="C595" t="s">
        <v>126</v>
      </c>
      <c r="D595" t="s">
        <v>140</v>
      </c>
      <c r="E595" t="s">
        <v>71</v>
      </c>
      <c r="F595" t="s">
        <v>84</v>
      </c>
      <c r="G595" t="s">
        <v>55</v>
      </c>
      <c r="H595" t="s">
        <v>111</v>
      </c>
      <c r="I595" t="s">
        <v>102</v>
      </c>
      <c r="J595" t="s">
        <v>147</v>
      </c>
    </row>
    <row r="596" spans="1:10" ht="15" customHeight="1" x14ac:dyDescent="0.2">
      <c r="A596" s="167">
        <v>1243</v>
      </c>
      <c r="B596" t="s">
        <v>649</v>
      </c>
      <c r="C596" t="s">
        <v>126</v>
      </c>
      <c r="D596" t="s">
        <v>102</v>
      </c>
      <c r="E596" t="s">
        <v>71</v>
      </c>
      <c r="F596" t="s">
        <v>84</v>
      </c>
      <c r="G596" t="s">
        <v>55</v>
      </c>
      <c r="H596" t="s">
        <v>111</v>
      </c>
      <c r="I596" t="s">
        <v>154</v>
      </c>
      <c r="J596" t="s">
        <v>133</v>
      </c>
    </row>
    <row r="597" spans="1:10" ht="15" customHeight="1" x14ac:dyDescent="0.2">
      <c r="A597" s="167">
        <v>731</v>
      </c>
      <c r="B597" t="s">
        <v>650</v>
      </c>
      <c r="C597" t="s">
        <v>126</v>
      </c>
      <c r="D597" t="s">
        <v>102</v>
      </c>
      <c r="E597" t="s">
        <v>71</v>
      </c>
      <c r="F597" t="s">
        <v>84</v>
      </c>
      <c r="G597" t="s">
        <v>55</v>
      </c>
      <c r="H597" t="s">
        <v>111</v>
      </c>
      <c r="I597" t="s">
        <v>133</v>
      </c>
      <c r="J597" t="s">
        <v>147</v>
      </c>
    </row>
    <row r="598" spans="1:10" ht="15" customHeight="1" x14ac:dyDescent="0.2">
      <c r="A598" s="167">
        <v>475</v>
      </c>
      <c r="B598" t="s">
        <v>651</v>
      </c>
      <c r="C598" t="s">
        <v>126</v>
      </c>
      <c r="D598" t="s">
        <v>140</v>
      </c>
      <c r="E598" t="s">
        <v>71</v>
      </c>
      <c r="F598" t="s">
        <v>84</v>
      </c>
      <c r="G598" t="s">
        <v>55</v>
      </c>
      <c r="H598" t="s">
        <v>111</v>
      </c>
      <c r="I598" t="s">
        <v>102</v>
      </c>
      <c r="J598" t="s">
        <v>133</v>
      </c>
    </row>
    <row r="599" spans="1:10" ht="15" customHeight="1" x14ac:dyDescent="0.2">
      <c r="A599" s="167">
        <v>1595</v>
      </c>
      <c r="B599" t="s">
        <v>652</v>
      </c>
      <c r="C599" t="s">
        <v>102</v>
      </c>
      <c r="D599" t="s">
        <v>119</v>
      </c>
      <c r="E599" t="s">
        <v>71</v>
      </c>
      <c r="F599" t="s">
        <v>84</v>
      </c>
      <c r="G599" t="s">
        <v>55</v>
      </c>
      <c r="H599" t="s">
        <v>111</v>
      </c>
      <c r="I599" t="s">
        <v>154</v>
      </c>
      <c r="J599" t="s">
        <v>147</v>
      </c>
    </row>
    <row r="600" spans="1:10" ht="15" customHeight="1" x14ac:dyDescent="0.2">
      <c r="A600" s="167">
        <v>1339</v>
      </c>
      <c r="B600" t="s">
        <v>653</v>
      </c>
      <c r="C600" t="s">
        <v>102</v>
      </c>
      <c r="D600" t="s">
        <v>119</v>
      </c>
      <c r="E600" t="s">
        <v>71</v>
      </c>
      <c r="F600" t="s">
        <v>84</v>
      </c>
      <c r="G600" t="s">
        <v>55</v>
      </c>
      <c r="H600" t="s">
        <v>111</v>
      </c>
      <c r="I600" t="s">
        <v>154</v>
      </c>
      <c r="J600" t="s">
        <v>140</v>
      </c>
    </row>
    <row r="601" spans="1:10" ht="15" customHeight="1" x14ac:dyDescent="0.2">
      <c r="A601" s="167">
        <v>827</v>
      </c>
      <c r="B601" t="s">
        <v>654</v>
      </c>
      <c r="C601" t="s">
        <v>102</v>
      </c>
      <c r="D601" t="s">
        <v>119</v>
      </c>
      <c r="E601" t="s">
        <v>71</v>
      </c>
      <c r="F601" t="s">
        <v>84</v>
      </c>
      <c r="G601" t="s">
        <v>55</v>
      </c>
      <c r="H601" t="s">
        <v>111</v>
      </c>
      <c r="I601" t="s">
        <v>140</v>
      </c>
      <c r="J601" t="s">
        <v>147</v>
      </c>
    </row>
    <row r="602" spans="1:10" ht="15" customHeight="1" x14ac:dyDescent="0.2">
      <c r="A602" s="167">
        <v>1211</v>
      </c>
      <c r="B602" t="s">
        <v>655</v>
      </c>
      <c r="C602" t="s">
        <v>102</v>
      </c>
      <c r="D602" t="s">
        <v>119</v>
      </c>
      <c r="E602" t="s">
        <v>71</v>
      </c>
      <c r="F602" t="s">
        <v>84</v>
      </c>
      <c r="G602" t="s">
        <v>55</v>
      </c>
      <c r="H602" t="s">
        <v>111</v>
      </c>
      <c r="I602" t="s">
        <v>154</v>
      </c>
      <c r="J602" t="s">
        <v>133</v>
      </c>
    </row>
    <row r="603" spans="1:10" ht="15" customHeight="1" x14ac:dyDescent="0.2">
      <c r="A603" s="167">
        <v>699</v>
      </c>
      <c r="B603" t="s">
        <v>656</v>
      </c>
      <c r="C603" t="s">
        <v>102</v>
      </c>
      <c r="D603" t="s">
        <v>119</v>
      </c>
      <c r="E603" t="s">
        <v>71</v>
      </c>
      <c r="F603" t="s">
        <v>84</v>
      </c>
      <c r="G603" t="s">
        <v>55</v>
      </c>
      <c r="H603" t="s">
        <v>111</v>
      </c>
      <c r="I603" t="s">
        <v>133</v>
      </c>
      <c r="J603" t="s">
        <v>147</v>
      </c>
    </row>
    <row r="604" spans="1:10" ht="15" customHeight="1" x14ac:dyDescent="0.2">
      <c r="A604" s="167">
        <v>443</v>
      </c>
      <c r="B604" t="s">
        <v>657</v>
      </c>
      <c r="C604" t="s">
        <v>102</v>
      </c>
      <c r="D604" t="s">
        <v>119</v>
      </c>
      <c r="E604" t="s">
        <v>71</v>
      </c>
      <c r="F604" t="s">
        <v>84</v>
      </c>
      <c r="G604" t="s">
        <v>55</v>
      </c>
      <c r="H604" t="s">
        <v>111</v>
      </c>
      <c r="I604" t="s">
        <v>133</v>
      </c>
      <c r="J604" t="s">
        <v>140</v>
      </c>
    </row>
    <row r="605" spans="1:10" ht="15" customHeight="1" x14ac:dyDescent="0.2">
      <c r="A605" s="167">
        <v>1147</v>
      </c>
      <c r="B605" t="s">
        <v>658</v>
      </c>
      <c r="C605" t="s">
        <v>126</v>
      </c>
      <c r="D605" t="s">
        <v>119</v>
      </c>
      <c r="E605" t="s">
        <v>71</v>
      </c>
      <c r="F605" t="s">
        <v>84</v>
      </c>
      <c r="G605" t="s">
        <v>55</v>
      </c>
      <c r="H605" t="s">
        <v>111</v>
      </c>
      <c r="I605" t="s">
        <v>154</v>
      </c>
      <c r="J605" t="s">
        <v>102</v>
      </c>
    </row>
    <row r="606" spans="1:10" ht="15" customHeight="1" x14ac:dyDescent="0.2">
      <c r="A606" s="167">
        <v>635</v>
      </c>
      <c r="B606" t="s">
        <v>659</v>
      </c>
      <c r="C606" t="s">
        <v>126</v>
      </c>
      <c r="D606" t="s">
        <v>119</v>
      </c>
      <c r="E606" t="s">
        <v>71</v>
      </c>
      <c r="F606" t="s">
        <v>84</v>
      </c>
      <c r="G606" t="s">
        <v>55</v>
      </c>
      <c r="H606" t="s">
        <v>111</v>
      </c>
      <c r="I606" t="s">
        <v>102</v>
      </c>
      <c r="J606" t="s">
        <v>147</v>
      </c>
    </row>
    <row r="607" spans="1:10" ht="15" customHeight="1" x14ac:dyDescent="0.2">
      <c r="A607" s="167">
        <v>379</v>
      </c>
      <c r="B607" t="s">
        <v>660</v>
      </c>
      <c r="C607" t="s">
        <v>126</v>
      </c>
      <c r="D607" t="s">
        <v>119</v>
      </c>
      <c r="E607" t="s">
        <v>71</v>
      </c>
      <c r="F607" t="s">
        <v>84</v>
      </c>
      <c r="G607" t="s">
        <v>55</v>
      </c>
      <c r="H607" t="s">
        <v>111</v>
      </c>
      <c r="I607" t="s">
        <v>102</v>
      </c>
      <c r="J607" t="s">
        <v>140</v>
      </c>
    </row>
    <row r="608" spans="1:10" ht="15" customHeight="1" x14ac:dyDescent="0.2">
      <c r="A608" s="167">
        <v>251</v>
      </c>
      <c r="B608" t="s">
        <v>661</v>
      </c>
      <c r="C608" t="s">
        <v>126</v>
      </c>
      <c r="D608" t="s">
        <v>119</v>
      </c>
      <c r="E608" t="s">
        <v>71</v>
      </c>
      <c r="F608" t="s">
        <v>84</v>
      </c>
      <c r="G608" t="s">
        <v>55</v>
      </c>
      <c r="H608" t="s">
        <v>111</v>
      </c>
      <c r="I608" t="s">
        <v>102</v>
      </c>
      <c r="J608" t="s">
        <v>133</v>
      </c>
    </row>
    <row r="609" spans="1:10" ht="15" customHeight="1" x14ac:dyDescent="0.2">
      <c r="A609" s="167">
        <v>1927</v>
      </c>
      <c r="B609" t="s">
        <v>662</v>
      </c>
      <c r="C609" t="s">
        <v>133</v>
      </c>
      <c r="D609" t="s">
        <v>140</v>
      </c>
      <c r="E609" t="s">
        <v>71</v>
      </c>
      <c r="F609" t="s">
        <v>84</v>
      </c>
      <c r="G609" t="s">
        <v>55</v>
      </c>
      <c r="H609" t="s">
        <v>95</v>
      </c>
      <c r="I609" t="s">
        <v>154</v>
      </c>
      <c r="J609" t="s">
        <v>147</v>
      </c>
    </row>
    <row r="610" spans="1:10" ht="15" customHeight="1" x14ac:dyDescent="0.2">
      <c r="A610" s="167">
        <v>1863</v>
      </c>
      <c r="B610" t="s">
        <v>663</v>
      </c>
      <c r="C610" t="s">
        <v>126</v>
      </c>
      <c r="D610" t="s">
        <v>140</v>
      </c>
      <c r="E610" t="s">
        <v>71</v>
      </c>
      <c r="F610" t="s">
        <v>84</v>
      </c>
      <c r="G610" t="s">
        <v>55</v>
      </c>
      <c r="H610" t="s">
        <v>95</v>
      </c>
      <c r="I610" t="s">
        <v>154</v>
      </c>
      <c r="J610" t="s">
        <v>147</v>
      </c>
    </row>
    <row r="611" spans="1:10" ht="15" customHeight="1" x14ac:dyDescent="0.2">
      <c r="A611" s="167">
        <v>1735</v>
      </c>
      <c r="B611" t="s">
        <v>664</v>
      </c>
      <c r="C611" t="s">
        <v>126</v>
      </c>
      <c r="D611" t="s">
        <v>133</v>
      </c>
      <c r="E611" t="s">
        <v>71</v>
      </c>
      <c r="F611" t="s">
        <v>84</v>
      </c>
      <c r="G611" t="s">
        <v>55</v>
      </c>
      <c r="H611" t="s">
        <v>95</v>
      </c>
      <c r="I611" t="s">
        <v>154</v>
      </c>
      <c r="J611" t="s">
        <v>147</v>
      </c>
    </row>
    <row r="612" spans="1:10" ht="15" customHeight="1" x14ac:dyDescent="0.2">
      <c r="A612" s="167">
        <v>1479</v>
      </c>
      <c r="B612" t="s">
        <v>665</v>
      </c>
      <c r="C612" t="s">
        <v>126</v>
      </c>
      <c r="D612" t="s">
        <v>140</v>
      </c>
      <c r="E612" t="s">
        <v>71</v>
      </c>
      <c r="F612" t="s">
        <v>84</v>
      </c>
      <c r="G612" t="s">
        <v>55</v>
      </c>
      <c r="H612" t="s">
        <v>95</v>
      </c>
      <c r="I612" t="s">
        <v>154</v>
      </c>
      <c r="J612" t="s">
        <v>133</v>
      </c>
    </row>
    <row r="613" spans="1:10" ht="15" customHeight="1" x14ac:dyDescent="0.2">
      <c r="A613" s="167">
        <v>967</v>
      </c>
      <c r="B613" t="s">
        <v>666</v>
      </c>
      <c r="C613" t="s">
        <v>126</v>
      </c>
      <c r="D613" t="s">
        <v>140</v>
      </c>
      <c r="E613" t="s">
        <v>71</v>
      </c>
      <c r="F613" t="s">
        <v>84</v>
      </c>
      <c r="G613" t="s">
        <v>55</v>
      </c>
      <c r="H613" t="s">
        <v>95</v>
      </c>
      <c r="I613" t="s">
        <v>133</v>
      </c>
      <c r="J613" t="s">
        <v>147</v>
      </c>
    </row>
    <row r="614" spans="1:10" ht="15" customHeight="1" x14ac:dyDescent="0.2">
      <c r="A614" s="167">
        <v>1831</v>
      </c>
      <c r="B614" t="s">
        <v>667</v>
      </c>
      <c r="C614" t="s">
        <v>84</v>
      </c>
      <c r="D614" t="s">
        <v>140</v>
      </c>
      <c r="E614" t="s">
        <v>71</v>
      </c>
      <c r="F614" t="s">
        <v>95</v>
      </c>
      <c r="G614" t="s">
        <v>55</v>
      </c>
      <c r="H614" t="s">
        <v>119</v>
      </c>
      <c r="I614" t="s">
        <v>154</v>
      </c>
      <c r="J614" t="s">
        <v>147</v>
      </c>
    </row>
    <row r="615" spans="1:10" ht="15" customHeight="1" x14ac:dyDescent="0.2">
      <c r="A615" s="167">
        <v>1703</v>
      </c>
      <c r="B615" t="s">
        <v>668</v>
      </c>
      <c r="C615" t="s">
        <v>133</v>
      </c>
      <c r="D615" t="s">
        <v>119</v>
      </c>
      <c r="E615" t="s">
        <v>71</v>
      </c>
      <c r="F615" t="s">
        <v>84</v>
      </c>
      <c r="G615" t="s">
        <v>55</v>
      </c>
      <c r="H615" t="s">
        <v>95</v>
      </c>
      <c r="I615" t="s">
        <v>154</v>
      </c>
      <c r="J615" t="s">
        <v>147</v>
      </c>
    </row>
    <row r="616" spans="1:10" ht="15" customHeight="1" x14ac:dyDescent="0.2">
      <c r="A616" s="167">
        <v>1447</v>
      </c>
      <c r="B616" t="s">
        <v>669</v>
      </c>
      <c r="C616" t="s">
        <v>84</v>
      </c>
      <c r="D616" t="s">
        <v>140</v>
      </c>
      <c r="E616" t="s">
        <v>71</v>
      </c>
      <c r="F616" t="s">
        <v>95</v>
      </c>
      <c r="G616" t="s">
        <v>55</v>
      </c>
      <c r="H616" t="s">
        <v>119</v>
      </c>
      <c r="I616" t="s">
        <v>154</v>
      </c>
      <c r="J616" t="s">
        <v>133</v>
      </c>
    </row>
    <row r="617" spans="1:10" ht="15" customHeight="1" x14ac:dyDescent="0.2">
      <c r="A617" s="167">
        <v>935</v>
      </c>
      <c r="B617" t="s">
        <v>670</v>
      </c>
      <c r="C617" t="s">
        <v>84</v>
      </c>
      <c r="D617" t="s">
        <v>140</v>
      </c>
      <c r="E617" t="s">
        <v>71</v>
      </c>
      <c r="F617" t="s">
        <v>95</v>
      </c>
      <c r="G617" t="s">
        <v>55</v>
      </c>
      <c r="H617" t="s">
        <v>119</v>
      </c>
      <c r="I617" t="s">
        <v>133</v>
      </c>
      <c r="J617" t="s">
        <v>147</v>
      </c>
    </row>
    <row r="618" spans="1:10" ht="15" customHeight="1" x14ac:dyDescent="0.2">
      <c r="A618" s="167">
        <v>1639</v>
      </c>
      <c r="B618" t="s">
        <v>671</v>
      </c>
      <c r="C618" t="s">
        <v>126</v>
      </c>
      <c r="D618" t="s">
        <v>119</v>
      </c>
      <c r="E618" t="s">
        <v>71</v>
      </c>
      <c r="F618" t="s">
        <v>84</v>
      </c>
      <c r="G618" t="s">
        <v>55</v>
      </c>
      <c r="H618" t="s">
        <v>95</v>
      </c>
      <c r="I618" t="s">
        <v>154</v>
      </c>
      <c r="J618" t="s">
        <v>147</v>
      </c>
    </row>
    <row r="619" spans="1:10" ht="15" customHeight="1" x14ac:dyDescent="0.2">
      <c r="A619" s="167">
        <v>1383</v>
      </c>
      <c r="B619" t="s">
        <v>672</v>
      </c>
      <c r="C619" t="s">
        <v>126</v>
      </c>
      <c r="D619" t="s">
        <v>119</v>
      </c>
      <c r="E619" t="s">
        <v>71</v>
      </c>
      <c r="F619" t="s">
        <v>84</v>
      </c>
      <c r="G619" t="s">
        <v>55</v>
      </c>
      <c r="H619" t="s">
        <v>95</v>
      </c>
      <c r="I619" t="s">
        <v>154</v>
      </c>
      <c r="J619" t="s">
        <v>140</v>
      </c>
    </row>
    <row r="620" spans="1:10" ht="15" customHeight="1" x14ac:dyDescent="0.2">
      <c r="A620" s="167">
        <v>871</v>
      </c>
      <c r="B620" t="s">
        <v>673</v>
      </c>
      <c r="C620" t="s">
        <v>126</v>
      </c>
      <c r="D620" t="s">
        <v>119</v>
      </c>
      <c r="E620" t="s">
        <v>71</v>
      </c>
      <c r="F620" t="s">
        <v>84</v>
      </c>
      <c r="G620" t="s">
        <v>55</v>
      </c>
      <c r="H620" t="s">
        <v>95</v>
      </c>
      <c r="I620" t="s">
        <v>140</v>
      </c>
      <c r="J620" t="s">
        <v>147</v>
      </c>
    </row>
    <row r="621" spans="1:10" ht="15" customHeight="1" x14ac:dyDescent="0.2">
      <c r="A621" s="167">
        <v>1255</v>
      </c>
      <c r="B621" t="s">
        <v>674</v>
      </c>
      <c r="C621" t="s">
        <v>126</v>
      </c>
      <c r="D621" t="s">
        <v>119</v>
      </c>
      <c r="E621" t="s">
        <v>71</v>
      </c>
      <c r="F621" t="s">
        <v>84</v>
      </c>
      <c r="G621" t="s">
        <v>55</v>
      </c>
      <c r="H621" t="s">
        <v>95</v>
      </c>
      <c r="I621" t="s">
        <v>154</v>
      </c>
      <c r="J621" t="s">
        <v>133</v>
      </c>
    </row>
    <row r="622" spans="1:10" ht="15" customHeight="1" x14ac:dyDescent="0.2">
      <c r="A622" s="167">
        <v>743</v>
      </c>
      <c r="B622" t="s">
        <v>675</v>
      </c>
      <c r="C622" t="s">
        <v>126</v>
      </c>
      <c r="D622" t="s">
        <v>119</v>
      </c>
      <c r="E622" t="s">
        <v>71</v>
      </c>
      <c r="F622" t="s">
        <v>84</v>
      </c>
      <c r="G622" t="s">
        <v>55</v>
      </c>
      <c r="H622" t="s">
        <v>95</v>
      </c>
      <c r="I622" t="s">
        <v>133</v>
      </c>
      <c r="J622" t="s">
        <v>147</v>
      </c>
    </row>
    <row r="623" spans="1:10" ht="15" customHeight="1" x14ac:dyDescent="0.2">
      <c r="A623" s="167">
        <v>487</v>
      </c>
      <c r="B623" t="s">
        <v>676</v>
      </c>
      <c r="C623" t="s">
        <v>126</v>
      </c>
      <c r="D623" t="s">
        <v>119</v>
      </c>
      <c r="E623" t="s">
        <v>71</v>
      </c>
      <c r="F623" t="s">
        <v>84</v>
      </c>
      <c r="G623" t="s">
        <v>55</v>
      </c>
      <c r="H623" t="s">
        <v>95</v>
      </c>
      <c r="I623" t="s">
        <v>133</v>
      </c>
      <c r="J623" t="s">
        <v>140</v>
      </c>
    </row>
    <row r="624" spans="1:10" ht="15" customHeight="1" x14ac:dyDescent="0.2">
      <c r="A624" s="167">
        <v>1815</v>
      </c>
      <c r="B624" t="s">
        <v>677</v>
      </c>
      <c r="C624" t="s">
        <v>84</v>
      </c>
      <c r="D624" t="s">
        <v>140</v>
      </c>
      <c r="E624" t="s">
        <v>71</v>
      </c>
      <c r="F624" t="s">
        <v>95</v>
      </c>
      <c r="G624" t="s">
        <v>55</v>
      </c>
      <c r="H624" t="s">
        <v>111</v>
      </c>
      <c r="I624" t="s">
        <v>154</v>
      </c>
      <c r="J624" t="s">
        <v>147</v>
      </c>
    </row>
    <row r="625" spans="1:10" ht="15" customHeight="1" x14ac:dyDescent="0.2">
      <c r="A625" s="167">
        <v>1687</v>
      </c>
      <c r="B625" t="s">
        <v>678</v>
      </c>
      <c r="C625" t="s">
        <v>84</v>
      </c>
      <c r="D625" t="s">
        <v>133</v>
      </c>
      <c r="E625" t="s">
        <v>71</v>
      </c>
      <c r="F625" t="s">
        <v>95</v>
      </c>
      <c r="G625" t="s">
        <v>55</v>
      </c>
      <c r="H625" t="s">
        <v>111</v>
      </c>
      <c r="I625" t="s">
        <v>154</v>
      </c>
      <c r="J625" t="s">
        <v>147</v>
      </c>
    </row>
    <row r="626" spans="1:10" ht="15" customHeight="1" x14ac:dyDescent="0.2">
      <c r="A626" s="167">
        <v>1431</v>
      </c>
      <c r="B626" t="s">
        <v>679</v>
      </c>
      <c r="C626" t="s">
        <v>84</v>
      </c>
      <c r="D626" t="s">
        <v>140</v>
      </c>
      <c r="E626" t="s">
        <v>71</v>
      </c>
      <c r="F626" t="s">
        <v>95</v>
      </c>
      <c r="G626" t="s">
        <v>55</v>
      </c>
      <c r="H626" t="s">
        <v>111</v>
      </c>
      <c r="I626" t="s">
        <v>154</v>
      </c>
      <c r="J626" t="s">
        <v>133</v>
      </c>
    </row>
    <row r="627" spans="1:10" ht="15" customHeight="1" x14ac:dyDescent="0.2">
      <c r="A627" s="167">
        <v>919</v>
      </c>
      <c r="B627" t="s">
        <v>680</v>
      </c>
      <c r="C627" t="s">
        <v>84</v>
      </c>
      <c r="D627" t="s">
        <v>140</v>
      </c>
      <c r="E627" t="s">
        <v>71</v>
      </c>
      <c r="F627" t="s">
        <v>95</v>
      </c>
      <c r="G627" t="s">
        <v>55</v>
      </c>
      <c r="H627" t="s">
        <v>111</v>
      </c>
      <c r="I627" t="s">
        <v>133</v>
      </c>
      <c r="J627" t="s">
        <v>147</v>
      </c>
    </row>
    <row r="628" spans="1:10" ht="15" customHeight="1" x14ac:dyDescent="0.2">
      <c r="A628" s="167">
        <v>1623</v>
      </c>
      <c r="B628" t="s">
        <v>681</v>
      </c>
      <c r="C628" t="s">
        <v>126</v>
      </c>
      <c r="D628" t="s">
        <v>111</v>
      </c>
      <c r="E628" t="s">
        <v>71</v>
      </c>
      <c r="F628" t="s">
        <v>84</v>
      </c>
      <c r="G628" t="s">
        <v>55</v>
      </c>
      <c r="H628" t="s">
        <v>95</v>
      </c>
      <c r="I628" t="s">
        <v>154</v>
      </c>
      <c r="J628" t="s">
        <v>147</v>
      </c>
    </row>
    <row r="629" spans="1:10" ht="15" customHeight="1" x14ac:dyDescent="0.2">
      <c r="A629" s="167">
        <v>1367</v>
      </c>
      <c r="B629" t="s">
        <v>682</v>
      </c>
      <c r="C629" t="s">
        <v>84</v>
      </c>
      <c r="D629" t="s">
        <v>140</v>
      </c>
      <c r="E629" t="s">
        <v>71</v>
      </c>
      <c r="F629" t="s">
        <v>95</v>
      </c>
      <c r="G629" t="s">
        <v>55</v>
      </c>
      <c r="H629" t="s">
        <v>111</v>
      </c>
      <c r="I629" t="s">
        <v>154</v>
      </c>
      <c r="J629" t="s">
        <v>126</v>
      </c>
    </row>
    <row r="630" spans="1:10" ht="15" customHeight="1" x14ac:dyDescent="0.2">
      <c r="A630" s="167">
        <v>855</v>
      </c>
      <c r="B630" t="s">
        <v>683</v>
      </c>
      <c r="C630" t="s">
        <v>126</v>
      </c>
      <c r="D630" t="s">
        <v>140</v>
      </c>
      <c r="E630" t="s">
        <v>71</v>
      </c>
      <c r="F630" t="s">
        <v>84</v>
      </c>
      <c r="G630" t="s">
        <v>55</v>
      </c>
      <c r="H630" t="s">
        <v>111</v>
      </c>
      <c r="I630" t="s">
        <v>95</v>
      </c>
      <c r="J630" t="s">
        <v>147</v>
      </c>
    </row>
    <row r="631" spans="1:10" ht="15" customHeight="1" x14ac:dyDescent="0.2">
      <c r="A631" s="167">
        <v>1239</v>
      </c>
      <c r="B631" t="s">
        <v>684</v>
      </c>
      <c r="C631" t="s">
        <v>126</v>
      </c>
      <c r="D631" t="s">
        <v>111</v>
      </c>
      <c r="E631" t="s">
        <v>71</v>
      </c>
      <c r="F631" t="s">
        <v>84</v>
      </c>
      <c r="G631" t="s">
        <v>55</v>
      </c>
      <c r="H631" t="s">
        <v>95</v>
      </c>
      <c r="I631" t="s">
        <v>154</v>
      </c>
      <c r="J631" t="s">
        <v>133</v>
      </c>
    </row>
    <row r="632" spans="1:10" ht="15" customHeight="1" x14ac:dyDescent="0.2">
      <c r="A632" s="167">
        <v>727</v>
      </c>
      <c r="B632" t="s">
        <v>685</v>
      </c>
      <c r="C632" t="s">
        <v>126</v>
      </c>
      <c r="D632" t="s">
        <v>111</v>
      </c>
      <c r="E632" t="s">
        <v>71</v>
      </c>
      <c r="F632" t="s">
        <v>84</v>
      </c>
      <c r="G632" t="s">
        <v>55</v>
      </c>
      <c r="H632" t="s">
        <v>95</v>
      </c>
      <c r="I632" t="s">
        <v>133</v>
      </c>
      <c r="J632" t="s">
        <v>147</v>
      </c>
    </row>
    <row r="633" spans="1:10" ht="15" customHeight="1" x14ac:dyDescent="0.2">
      <c r="A633" s="167">
        <v>471</v>
      </c>
      <c r="B633" t="s">
        <v>686</v>
      </c>
      <c r="C633" t="s">
        <v>126</v>
      </c>
      <c r="D633" t="s">
        <v>140</v>
      </c>
      <c r="E633" t="s">
        <v>71</v>
      </c>
      <c r="F633" t="s">
        <v>84</v>
      </c>
      <c r="G633" t="s">
        <v>55</v>
      </c>
      <c r="H633" t="s">
        <v>111</v>
      </c>
      <c r="I633" t="s">
        <v>95</v>
      </c>
      <c r="J633" t="s">
        <v>133</v>
      </c>
    </row>
    <row r="634" spans="1:10" ht="15" customHeight="1" x14ac:dyDescent="0.2">
      <c r="A634" s="167">
        <v>1591</v>
      </c>
      <c r="B634" t="s">
        <v>687</v>
      </c>
      <c r="C634" t="s">
        <v>84</v>
      </c>
      <c r="D634" t="s">
        <v>119</v>
      </c>
      <c r="E634" t="s">
        <v>71</v>
      </c>
      <c r="F634" t="s">
        <v>95</v>
      </c>
      <c r="G634" t="s">
        <v>55</v>
      </c>
      <c r="H634" t="s">
        <v>111</v>
      </c>
      <c r="I634" t="s">
        <v>154</v>
      </c>
      <c r="J634" t="s">
        <v>147</v>
      </c>
    </row>
    <row r="635" spans="1:10" ht="15" customHeight="1" x14ac:dyDescent="0.2">
      <c r="A635" s="167">
        <v>1335</v>
      </c>
      <c r="B635" t="s">
        <v>688</v>
      </c>
      <c r="C635" t="s">
        <v>84</v>
      </c>
      <c r="D635" t="s">
        <v>119</v>
      </c>
      <c r="E635" t="s">
        <v>71</v>
      </c>
      <c r="F635" t="s">
        <v>95</v>
      </c>
      <c r="G635" t="s">
        <v>55</v>
      </c>
      <c r="H635" t="s">
        <v>111</v>
      </c>
      <c r="I635" t="s">
        <v>154</v>
      </c>
      <c r="J635" t="s">
        <v>140</v>
      </c>
    </row>
    <row r="636" spans="1:10" ht="15" customHeight="1" x14ac:dyDescent="0.2">
      <c r="A636" s="167">
        <v>823</v>
      </c>
      <c r="B636" t="s">
        <v>689</v>
      </c>
      <c r="C636" t="s">
        <v>84</v>
      </c>
      <c r="D636" t="s">
        <v>119</v>
      </c>
      <c r="E636" t="s">
        <v>71</v>
      </c>
      <c r="F636" t="s">
        <v>95</v>
      </c>
      <c r="G636" t="s">
        <v>55</v>
      </c>
      <c r="H636" t="s">
        <v>111</v>
      </c>
      <c r="I636" t="s">
        <v>140</v>
      </c>
      <c r="J636" t="s">
        <v>147</v>
      </c>
    </row>
    <row r="637" spans="1:10" ht="15" customHeight="1" x14ac:dyDescent="0.2">
      <c r="A637" s="167">
        <v>1207</v>
      </c>
      <c r="B637" t="s">
        <v>690</v>
      </c>
      <c r="C637" t="s">
        <v>84</v>
      </c>
      <c r="D637" t="s">
        <v>119</v>
      </c>
      <c r="E637" t="s">
        <v>71</v>
      </c>
      <c r="F637" t="s">
        <v>95</v>
      </c>
      <c r="G637" t="s">
        <v>55</v>
      </c>
      <c r="H637" t="s">
        <v>111</v>
      </c>
      <c r="I637" t="s">
        <v>154</v>
      </c>
      <c r="J637" t="s">
        <v>133</v>
      </c>
    </row>
    <row r="638" spans="1:10" ht="15" customHeight="1" x14ac:dyDescent="0.2">
      <c r="A638" s="167">
        <v>695</v>
      </c>
      <c r="B638" t="s">
        <v>691</v>
      </c>
      <c r="C638" t="s">
        <v>84</v>
      </c>
      <c r="D638" t="s">
        <v>119</v>
      </c>
      <c r="E638" t="s">
        <v>71</v>
      </c>
      <c r="F638" t="s">
        <v>95</v>
      </c>
      <c r="G638" t="s">
        <v>55</v>
      </c>
      <c r="H638" t="s">
        <v>111</v>
      </c>
      <c r="I638" t="s">
        <v>133</v>
      </c>
      <c r="J638" t="s">
        <v>147</v>
      </c>
    </row>
    <row r="639" spans="1:10" ht="15" customHeight="1" x14ac:dyDescent="0.2">
      <c r="A639" s="167">
        <v>439</v>
      </c>
      <c r="B639" t="s">
        <v>692</v>
      </c>
      <c r="C639" t="s">
        <v>84</v>
      </c>
      <c r="D639" t="s">
        <v>119</v>
      </c>
      <c r="E639" t="s">
        <v>71</v>
      </c>
      <c r="F639" t="s">
        <v>95</v>
      </c>
      <c r="G639" t="s">
        <v>55</v>
      </c>
      <c r="H639" t="s">
        <v>111</v>
      </c>
      <c r="I639" t="s">
        <v>133</v>
      </c>
      <c r="J639" t="s">
        <v>140</v>
      </c>
    </row>
    <row r="640" spans="1:10" ht="15" customHeight="1" x14ac:dyDescent="0.2">
      <c r="A640" s="167">
        <v>1143</v>
      </c>
      <c r="B640" t="s">
        <v>693</v>
      </c>
      <c r="C640" t="s">
        <v>84</v>
      </c>
      <c r="D640" t="s">
        <v>119</v>
      </c>
      <c r="E640" t="s">
        <v>71</v>
      </c>
      <c r="F640" t="s">
        <v>95</v>
      </c>
      <c r="G640" t="s">
        <v>55</v>
      </c>
      <c r="H640" t="s">
        <v>111</v>
      </c>
      <c r="I640" t="s">
        <v>154</v>
      </c>
      <c r="J640" t="s">
        <v>126</v>
      </c>
    </row>
    <row r="641" spans="1:10" ht="15" customHeight="1" x14ac:dyDescent="0.2">
      <c r="A641" s="167">
        <v>631</v>
      </c>
      <c r="B641" t="s">
        <v>694</v>
      </c>
      <c r="C641" t="s">
        <v>126</v>
      </c>
      <c r="D641" t="s">
        <v>119</v>
      </c>
      <c r="E641" t="s">
        <v>71</v>
      </c>
      <c r="F641" t="s">
        <v>84</v>
      </c>
      <c r="G641" t="s">
        <v>55</v>
      </c>
      <c r="H641" t="s">
        <v>111</v>
      </c>
      <c r="I641" t="s">
        <v>95</v>
      </c>
      <c r="J641" t="s">
        <v>147</v>
      </c>
    </row>
    <row r="642" spans="1:10" ht="15" customHeight="1" x14ac:dyDescent="0.2">
      <c r="A642" s="167">
        <v>375</v>
      </c>
      <c r="B642" t="s">
        <v>695</v>
      </c>
      <c r="C642" t="s">
        <v>126</v>
      </c>
      <c r="D642" t="s">
        <v>119</v>
      </c>
      <c r="E642" t="s">
        <v>71</v>
      </c>
      <c r="F642" t="s">
        <v>84</v>
      </c>
      <c r="G642" t="s">
        <v>55</v>
      </c>
      <c r="H642" t="s">
        <v>111</v>
      </c>
      <c r="I642" t="s">
        <v>95</v>
      </c>
      <c r="J642" t="s">
        <v>140</v>
      </c>
    </row>
    <row r="643" spans="1:10" ht="15" customHeight="1" x14ac:dyDescent="0.2">
      <c r="A643" s="167">
        <v>247</v>
      </c>
      <c r="B643" t="s">
        <v>696</v>
      </c>
      <c r="C643" t="s">
        <v>126</v>
      </c>
      <c r="D643" t="s">
        <v>119</v>
      </c>
      <c r="E643" t="s">
        <v>71</v>
      </c>
      <c r="F643" t="s">
        <v>84</v>
      </c>
      <c r="G643" t="s">
        <v>55</v>
      </c>
      <c r="H643" t="s">
        <v>111</v>
      </c>
      <c r="I643" t="s">
        <v>95</v>
      </c>
      <c r="J643" t="s">
        <v>133</v>
      </c>
    </row>
    <row r="644" spans="1:10" ht="15" customHeight="1" x14ac:dyDescent="0.2">
      <c r="A644" s="167">
        <v>1807</v>
      </c>
      <c r="B644" t="s">
        <v>697</v>
      </c>
      <c r="C644" t="s">
        <v>102</v>
      </c>
      <c r="D644" t="s">
        <v>140</v>
      </c>
      <c r="E644" t="s">
        <v>71</v>
      </c>
      <c r="F644" t="s">
        <v>84</v>
      </c>
      <c r="G644" t="s">
        <v>55</v>
      </c>
      <c r="H644" t="s">
        <v>95</v>
      </c>
      <c r="I644" t="s">
        <v>154</v>
      </c>
      <c r="J644" t="s">
        <v>147</v>
      </c>
    </row>
    <row r="645" spans="1:10" ht="15" customHeight="1" x14ac:dyDescent="0.2">
      <c r="A645" s="167">
        <v>1679</v>
      </c>
      <c r="B645" t="s">
        <v>698</v>
      </c>
      <c r="C645" t="s">
        <v>102</v>
      </c>
      <c r="D645" t="s">
        <v>133</v>
      </c>
      <c r="E645" t="s">
        <v>71</v>
      </c>
      <c r="F645" t="s">
        <v>84</v>
      </c>
      <c r="G645" t="s">
        <v>55</v>
      </c>
      <c r="H645" t="s">
        <v>95</v>
      </c>
      <c r="I645" t="s">
        <v>154</v>
      </c>
      <c r="J645" t="s">
        <v>147</v>
      </c>
    </row>
    <row r="646" spans="1:10" ht="15" customHeight="1" x14ac:dyDescent="0.2">
      <c r="A646" s="167">
        <v>1423</v>
      </c>
      <c r="B646" t="s">
        <v>699</v>
      </c>
      <c r="C646" t="s">
        <v>102</v>
      </c>
      <c r="D646" t="s">
        <v>140</v>
      </c>
      <c r="E646" t="s">
        <v>71</v>
      </c>
      <c r="F646" t="s">
        <v>84</v>
      </c>
      <c r="G646" t="s">
        <v>55</v>
      </c>
      <c r="H646" t="s">
        <v>95</v>
      </c>
      <c r="I646" t="s">
        <v>154</v>
      </c>
      <c r="J646" t="s">
        <v>133</v>
      </c>
    </row>
    <row r="647" spans="1:10" ht="15" customHeight="1" x14ac:dyDescent="0.2">
      <c r="A647" s="167">
        <v>911</v>
      </c>
      <c r="B647" t="s">
        <v>700</v>
      </c>
      <c r="C647" t="s">
        <v>102</v>
      </c>
      <c r="D647" t="s">
        <v>140</v>
      </c>
      <c r="E647" t="s">
        <v>71</v>
      </c>
      <c r="F647" t="s">
        <v>84</v>
      </c>
      <c r="G647" t="s">
        <v>55</v>
      </c>
      <c r="H647" t="s">
        <v>95</v>
      </c>
      <c r="I647" t="s">
        <v>133</v>
      </c>
      <c r="J647" t="s">
        <v>147</v>
      </c>
    </row>
    <row r="648" spans="1:10" ht="15" customHeight="1" x14ac:dyDescent="0.2">
      <c r="A648" s="167">
        <v>1615</v>
      </c>
      <c r="B648" t="s">
        <v>701</v>
      </c>
      <c r="C648" t="s">
        <v>126</v>
      </c>
      <c r="D648" t="s">
        <v>102</v>
      </c>
      <c r="E648" t="s">
        <v>71</v>
      </c>
      <c r="F648" t="s">
        <v>84</v>
      </c>
      <c r="G648" t="s">
        <v>55</v>
      </c>
      <c r="H648" t="s">
        <v>95</v>
      </c>
      <c r="I648" t="s">
        <v>154</v>
      </c>
      <c r="J648" t="s">
        <v>147</v>
      </c>
    </row>
    <row r="649" spans="1:10" ht="15" customHeight="1" x14ac:dyDescent="0.2">
      <c r="A649" s="167">
        <v>1359</v>
      </c>
      <c r="B649" t="s">
        <v>702</v>
      </c>
      <c r="C649" t="s">
        <v>126</v>
      </c>
      <c r="D649" t="s">
        <v>140</v>
      </c>
      <c r="E649" t="s">
        <v>71</v>
      </c>
      <c r="F649" t="s">
        <v>84</v>
      </c>
      <c r="G649" t="s">
        <v>55</v>
      </c>
      <c r="H649" t="s">
        <v>95</v>
      </c>
      <c r="I649" t="s">
        <v>154</v>
      </c>
      <c r="J649" t="s">
        <v>102</v>
      </c>
    </row>
    <row r="650" spans="1:10" ht="15" customHeight="1" x14ac:dyDescent="0.2">
      <c r="A650" s="167">
        <v>847</v>
      </c>
      <c r="B650" t="s">
        <v>703</v>
      </c>
      <c r="C650" t="s">
        <v>126</v>
      </c>
      <c r="D650" t="s">
        <v>140</v>
      </c>
      <c r="E650" t="s">
        <v>71</v>
      </c>
      <c r="F650" t="s">
        <v>84</v>
      </c>
      <c r="G650" t="s">
        <v>55</v>
      </c>
      <c r="H650" t="s">
        <v>95</v>
      </c>
      <c r="I650" t="s">
        <v>102</v>
      </c>
      <c r="J650" t="s">
        <v>147</v>
      </c>
    </row>
    <row r="651" spans="1:10" ht="15" customHeight="1" x14ac:dyDescent="0.2">
      <c r="A651" s="167">
        <v>1231</v>
      </c>
      <c r="B651" t="s">
        <v>704</v>
      </c>
      <c r="C651" t="s">
        <v>126</v>
      </c>
      <c r="D651" t="s">
        <v>102</v>
      </c>
      <c r="E651" t="s">
        <v>71</v>
      </c>
      <c r="F651" t="s">
        <v>84</v>
      </c>
      <c r="G651" t="s">
        <v>55</v>
      </c>
      <c r="H651" t="s">
        <v>95</v>
      </c>
      <c r="I651" t="s">
        <v>154</v>
      </c>
      <c r="J651" t="s">
        <v>133</v>
      </c>
    </row>
    <row r="652" spans="1:10" ht="15" customHeight="1" x14ac:dyDescent="0.2">
      <c r="A652" s="167">
        <v>719</v>
      </c>
      <c r="B652" t="s">
        <v>705</v>
      </c>
      <c r="C652" t="s">
        <v>126</v>
      </c>
      <c r="D652" t="s">
        <v>102</v>
      </c>
      <c r="E652" t="s">
        <v>71</v>
      </c>
      <c r="F652" t="s">
        <v>84</v>
      </c>
      <c r="G652" t="s">
        <v>55</v>
      </c>
      <c r="H652" t="s">
        <v>95</v>
      </c>
      <c r="I652" t="s">
        <v>133</v>
      </c>
      <c r="J652" t="s">
        <v>147</v>
      </c>
    </row>
    <row r="653" spans="1:10" ht="15" customHeight="1" x14ac:dyDescent="0.2">
      <c r="A653" s="167">
        <v>463</v>
      </c>
      <c r="B653" t="s">
        <v>706</v>
      </c>
      <c r="C653" t="s">
        <v>126</v>
      </c>
      <c r="D653" t="s">
        <v>140</v>
      </c>
      <c r="E653" t="s">
        <v>71</v>
      </c>
      <c r="F653" t="s">
        <v>84</v>
      </c>
      <c r="G653" t="s">
        <v>55</v>
      </c>
      <c r="H653" t="s">
        <v>95</v>
      </c>
      <c r="I653" t="s">
        <v>102</v>
      </c>
      <c r="J653" t="s">
        <v>133</v>
      </c>
    </row>
    <row r="654" spans="1:10" ht="15" customHeight="1" x14ac:dyDescent="0.2">
      <c r="A654" s="167">
        <v>1583</v>
      </c>
      <c r="B654" t="s">
        <v>707</v>
      </c>
      <c r="C654" t="s">
        <v>102</v>
      </c>
      <c r="D654" t="s">
        <v>119</v>
      </c>
      <c r="E654" t="s">
        <v>71</v>
      </c>
      <c r="F654" t="s">
        <v>84</v>
      </c>
      <c r="G654" t="s">
        <v>55</v>
      </c>
      <c r="H654" t="s">
        <v>95</v>
      </c>
      <c r="I654" t="s">
        <v>154</v>
      </c>
      <c r="J654" t="s">
        <v>147</v>
      </c>
    </row>
    <row r="655" spans="1:10" ht="15" customHeight="1" x14ac:dyDescent="0.2">
      <c r="A655" s="167">
        <v>1327</v>
      </c>
      <c r="B655" t="s">
        <v>708</v>
      </c>
      <c r="C655" t="s">
        <v>102</v>
      </c>
      <c r="D655" t="s">
        <v>119</v>
      </c>
      <c r="E655" t="s">
        <v>71</v>
      </c>
      <c r="F655" t="s">
        <v>84</v>
      </c>
      <c r="G655" t="s">
        <v>55</v>
      </c>
      <c r="H655" t="s">
        <v>95</v>
      </c>
      <c r="I655" t="s">
        <v>154</v>
      </c>
      <c r="J655" t="s">
        <v>140</v>
      </c>
    </row>
    <row r="656" spans="1:10" ht="15" customHeight="1" x14ac:dyDescent="0.2">
      <c r="A656" s="167">
        <v>815</v>
      </c>
      <c r="B656" t="s">
        <v>709</v>
      </c>
      <c r="C656" t="s">
        <v>102</v>
      </c>
      <c r="D656" t="s">
        <v>119</v>
      </c>
      <c r="E656" t="s">
        <v>71</v>
      </c>
      <c r="F656" t="s">
        <v>84</v>
      </c>
      <c r="G656" t="s">
        <v>55</v>
      </c>
      <c r="H656" t="s">
        <v>95</v>
      </c>
      <c r="I656" t="s">
        <v>140</v>
      </c>
      <c r="J656" t="s">
        <v>147</v>
      </c>
    </row>
    <row r="657" spans="1:10" ht="15" customHeight="1" x14ac:dyDescent="0.2">
      <c r="A657" s="167">
        <v>1199</v>
      </c>
      <c r="B657" t="s">
        <v>710</v>
      </c>
      <c r="C657" t="s">
        <v>102</v>
      </c>
      <c r="D657" t="s">
        <v>119</v>
      </c>
      <c r="E657" t="s">
        <v>71</v>
      </c>
      <c r="F657" t="s">
        <v>84</v>
      </c>
      <c r="G657" t="s">
        <v>55</v>
      </c>
      <c r="H657" t="s">
        <v>95</v>
      </c>
      <c r="I657" t="s">
        <v>154</v>
      </c>
      <c r="J657" t="s">
        <v>133</v>
      </c>
    </row>
    <row r="658" spans="1:10" ht="15" customHeight="1" x14ac:dyDescent="0.2">
      <c r="A658" s="167">
        <v>687</v>
      </c>
      <c r="B658" t="s">
        <v>711</v>
      </c>
      <c r="C658" t="s">
        <v>102</v>
      </c>
      <c r="D658" t="s">
        <v>119</v>
      </c>
      <c r="E658" t="s">
        <v>71</v>
      </c>
      <c r="F658" t="s">
        <v>84</v>
      </c>
      <c r="G658" t="s">
        <v>55</v>
      </c>
      <c r="H658" t="s">
        <v>95</v>
      </c>
      <c r="I658" t="s">
        <v>133</v>
      </c>
      <c r="J658" t="s">
        <v>147</v>
      </c>
    </row>
    <row r="659" spans="1:10" ht="15" customHeight="1" x14ac:dyDescent="0.2">
      <c r="A659" s="167">
        <v>431</v>
      </c>
      <c r="B659" t="s">
        <v>712</v>
      </c>
      <c r="C659" t="s">
        <v>102</v>
      </c>
      <c r="D659" t="s">
        <v>119</v>
      </c>
      <c r="E659" t="s">
        <v>71</v>
      </c>
      <c r="F659" t="s">
        <v>84</v>
      </c>
      <c r="G659" t="s">
        <v>55</v>
      </c>
      <c r="H659" t="s">
        <v>95</v>
      </c>
      <c r="I659" t="s">
        <v>133</v>
      </c>
      <c r="J659" t="s">
        <v>140</v>
      </c>
    </row>
    <row r="660" spans="1:10" ht="15" customHeight="1" x14ac:dyDescent="0.2">
      <c r="A660" s="167">
        <v>1135</v>
      </c>
      <c r="B660" t="s">
        <v>713</v>
      </c>
      <c r="C660" t="s">
        <v>126</v>
      </c>
      <c r="D660" t="s">
        <v>119</v>
      </c>
      <c r="E660" t="s">
        <v>71</v>
      </c>
      <c r="F660" t="s">
        <v>84</v>
      </c>
      <c r="G660" t="s">
        <v>55</v>
      </c>
      <c r="H660" t="s">
        <v>95</v>
      </c>
      <c r="I660" t="s">
        <v>154</v>
      </c>
      <c r="J660" t="s">
        <v>102</v>
      </c>
    </row>
    <row r="661" spans="1:10" ht="15" customHeight="1" x14ac:dyDescent="0.2">
      <c r="A661" s="167">
        <v>623</v>
      </c>
      <c r="B661" t="s">
        <v>714</v>
      </c>
      <c r="C661" t="s">
        <v>126</v>
      </c>
      <c r="D661" t="s">
        <v>119</v>
      </c>
      <c r="E661" t="s">
        <v>71</v>
      </c>
      <c r="F661" t="s">
        <v>84</v>
      </c>
      <c r="G661" t="s">
        <v>55</v>
      </c>
      <c r="H661" t="s">
        <v>95</v>
      </c>
      <c r="I661" t="s">
        <v>102</v>
      </c>
      <c r="J661" t="s">
        <v>147</v>
      </c>
    </row>
    <row r="662" spans="1:10" ht="15" customHeight="1" x14ac:dyDescent="0.2">
      <c r="A662" s="167">
        <v>367</v>
      </c>
      <c r="B662" t="s">
        <v>715</v>
      </c>
      <c r="C662" t="s">
        <v>126</v>
      </c>
      <c r="D662" t="s">
        <v>119</v>
      </c>
      <c r="E662" t="s">
        <v>71</v>
      </c>
      <c r="F662" t="s">
        <v>84</v>
      </c>
      <c r="G662" t="s">
        <v>55</v>
      </c>
      <c r="H662" t="s">
        <v>95</v>
      </c>
      <c r="I662" t="s">
        <v>102</v>
      </c>
      <c r="J662" t="s">
        <v>140</v>
      </c>
    </row>
    <row r="663" spans="1:10" ht="15" customHeight="1" x14ac:dyDescent="0.2">
      <c r="A663" s="167">
        <v>239</v>
      </c>
      <c r="B663" t="s">
        <v>716</v>
      </c>
      <c r="C663" t="s">
        <v>126</v>
      </c>
      <c r="D663" t="s">
        <v>119</v>
      </c>
      <c r="E663" t="s">
        <v>71</v>
      </c>
      <c r="F663" t="s">
        <v>84</v>
      </c>
      <c r="G663" t="s">
        <v>55</v>
      </c>
      <c r="H663" t="s">
        <v>95</v>
      </c>
      <c r="I663" t="s">
        <v>102</v>
      </c>
      <c r="J663" t="s">
        <v>133</v>
      </c>
    </row>
    <row r="664" spans="1:10" ht="15" customHeight="1" x14ac:dyDescent="0.2">
      <c r="A664" s="167">
        <v>1567</v>
      </c>
      <c r="B664" t="s">
        <v>717</v>
      </c>
      <c r="C664" t="s">
        <v>84</v>
      </c>
      <c r="D664" t="s">
        <v>102</v>
      </c>
      <c r="E664" t="s">
        <v>71</v>
      </c>
      <c r="F664" t="s">
        <v>95</v>
      </c>
      <c r="G664" t="s">
        <v>55</v>
      </c>
      <c r="H664" t="s">
        <v>111</v>
      </c>
      <c r="I664" t="s">
        <v>154</v>
      </c>
      <c r="J664" t="s">
        <v>147</v>
      </c>
    </row>
    <row r="665" spans="1:10" ht="15" customHeight="1" x14ac:dyDescent="0.2">
      <c r="A665" s="167">
        <v>1311</v>
      </c>
      <c r="B665" t="s">
        <v>718</v>
      </c>
      <c r="C665" t="s">
        <v>84</v>
      </c>
      <c r="D665" t="s">
        <v>140</v>
      </c>
      <c r="E665" t="s">
        <v>71</v>
      </c>
      <c r="F665" t="s">
        <v>95</v>
      </c>
      <c r="G665" t="s">
        <v>55</v>
      </c>
      <c r="H665" t="s">
        <v>111</v>
      </c>
      <c r="I665" t="s">
        <v>154</v>
      </c>
      <c r="J665" t="s">
        <v>102</v>
      </c>
    </row>
    <row r="666" spans="1:10" ht="15" customHeight="1" x14ac:dyDescent="0.2">
      <c r="A666" s="167">
        <v>799</v>
      </c>
      <c r="B666" t="s">
        <v>719</v>
      </c>
      <c r="C666" t="s">
        <v>84</v>
      </c>
      <c r="D666" t="s">
        <v>140</v>
      </c>
      <c r="E666" t="s">
        <v>71</v>
      </c>
      <c r="F666" t="s">
        <v>95</v>
      </c>
      <c r="G666" t="s">
        <v>55</v>
      </c>
      <c r="H666" t="s">
        <v>111</v>
      </c>
      <c r="I666" t="s">
        <v>102</v>
      </c>
      <c r="J666" t="s">
        <v>147</v>
      </c>
    </row>
    <row r="667" spans="1:10" ht="15" customHeight="1" x14ac:dyDescent="0.2">
      <c r="A667" s="167">
        <v>1183</v>
      </c>
      <c r="B667" t="s">
        <v>720</v>
      </c>
      <c r="C667" t="s">
        <v>84</v>
      </c>
      <c r="D667" t="s">
        <v>102</v>
      </c>
      <c r="E667" t="s">
        <v>71</v>
      </c>
      <c r="F667" t="s">
        <v>95</v>
      </c>
      <c r="G667" t="s">
        <v>55</v>
      </c>
      <c r="H667" t="s">
        <v>111</v>
      </c>
      <c r="I667" t="s">
        <v>154</v>
      </c>
      <c r="J667" t="s">
        <v>133</v>
      </c>
    </row>
    <row r="668" spans="1:10" ht="15" customHeight="1" x14ac:dyDescent="0.2">
      <c r="A668" s="167">
        <v>671</v>
      </c>
      <c r="B668" t="s">
        <v>721</v>
      </c>
      <c r="C668" t="s">
        <v>84</v>
      </c>
      <c r="D668" t="s">
        <v>102</v>
      </c>
      <c r="E668" t="s">
        <v>71</v>
      </c>
      <c r="F668" t="s">
        <v>95</v>
      </c>
      <c r="G668" t="s">
        <v>55</v>
      </c>
      <c r="H668" t="s">
        <v>111</v>
      </c>
      <c r="I668" t="s">
        <v>133</v>
      </c>
      <c r="J668" t="s">
        <v>147</v>
      </c>
    </row>
    <row r="669" spans="1:10" ht="15" customHeight="1" x14ac:dyDescent="0.2">
      <c r="A669" s="167">
        <v>415</v>
      </c>
      <c r="B669" t="s">
        <v>722</v>
      </c>
      <c r="C669" t="s">
        <v>84</v>
      </c>
      <c r="D669" t="s">
        <v>140</v>
      </c>
      <c r="E669" t="s">
        <v>71</v>
      </c>
      <c r="F669" t="s">
        <v>95</v>
      </c>
      <c r="G669" t="s">
        <v>55</v>
      </c>
      <c r="H669" t="s">
        <v>111</v>
      </c>
      <c r="I669" t="s">
        <v>102</v>
      </c>
      <c r="J669" t="s">
        <v>133</v>
      </c>
    </row>
    <row r="670" spans="1:10" ht="15" customHeight="1" x14ac:dyDescent="0.2">
      <c r="A670" s="167">
        <v>1119</v>
      </c>
      <c r="B670" t="s">
        <v>723</v>
      </c>
      <c r="C670" t="s">
        <v>126</v>
      </c>
      <c r="D670" t="s">
        <v>111</v>
      </c>
      <c r="E670" t="s">
        <v>71</v>
      </c>
      <c r="F670" t="s">
        <v>84</v>
      </c>
      <c r="G670" t="s">
        <v>55</v>
      </c>
      <c r="H670" t="s">
        <v>95</v>
      </c>
      <c r="I670" t="s">
        <v>154</v>
      </c>
      <c r="J670" t="s">
        <v>102</v>
      </c>
    </row>
    <row r="671" spans="1:10" ht="15" customHeight="1" x14ac:dyDescent="0.2">
      <c r="A671" s="167">
        <v>607</v>
      </c>
      <c r="B671" t="s">
        <v>724</v>
      </c>
      <c r="C671" t="s">
        <v>126</v>
      </c>
      <c r="D671" t="s">
        <v>102</v>
      </c>
      <c r="E671" t="s">
        <v>71</v>
      </c>
      <c r="F671" t="s">
        <v>84</v>
      </c>
      <c r="G671" t="s">
        <v>55</v>
      </c>
      <c r="H671" t="s">
        <v>111</v>
      </c>
      <c r="I671" t="s">
        <v>95</v>
      </c>
      <c r="J671" t="s">
        <v>147</v>
      </c>
    </row>
    <row r="672" spans="1:10" ht="15" customHeight="1" x14ac:dyDescent="0.2">
      <c r="A672" s="167">
        <v>351</v>
      </c>
      <c r="B672" t="s">
        <v>725</v>
      </c>
      <c r="C672" t="s">
        <v>126</v>
      </c>
      <c r="D672" t="s">
        <v>140</v>
      </c>
      <c r="E672" t="s">
        <v>71</v>
      </c>
      <c r="F672" t="s">
        <v>84</v>
      </c>
      <c r="G672" t="s">
        <v>55</v>
      </c>
      <c r="H672" t="s">
        <v>111</v>
      </c>
      <c r="I672" t="s">
        <v>95</v>
      </c>
      <c r="J672" t="s">
        <v>102</v>
      </c>
    </row>
    <row r="673" spans="1:23" ht="15" customHeight="1" x14ac:dyDescent="0.2">
      <c r="A673" s="167">
        <v>223</v>
      </c>
      <c r="B673" t="s">
        <v>726</v>
      </c>
      <c r="C673" t="s">
        <v>126</v>
      </c>
      <c r="D673" t="s">
        <v>102</v>
      </c>
      <c r="E673" t="s">
        <v>71</v>
      </c>
      <c r="F673" t="s">
        <v>84</v>
      </c>
      <c r="G673" t="s">
        <v>55</v>
      </c>
      <c r="H673" t="s">
        <v>111</v>
      </c>
      <c r="I673" t="s">
        <v>95</v>
      </c>
      <c r="J673" t="s">
        <v>133</v>
      </c>
    </row>
    <row r="674" spans="1:23" ht="15" customHeight="1" x14ac:dyDescent="0.2">
      <c r="A674" s="167">
        <v>1087</v>
      </c>
      <c r="B674" t="s">
        <v>727</v>
      </c>
      <c r="C674" t="s">
        <v>84</v>
      </c>
      <c r="D674" t="s">
        <v>119</v>
      </c>
      <c r="E674" t="s">
        <v>71</v>
      </c>
      <c r="F674" t="s">
        <v>95</v>
      </c>
      <c r="G674" t="s">
        <v>55</v>
      </c>
      <c r="H674" t="s">
        <v>111</v>
      </c>
      <c r="I674" t="s">
        <v>154</v>
      </c>
      <c r="J674" t="s">
        <v>102</v>
      </c>
    </row>
    <row r="675" spans="1:23" ht="15" customHeight="1" x14ac:dyDescent="0.2">
      <c r="A675" s="167">
        <v>575</v>
      </c>
      <c r="B675" t="s">
        <v>728</v>
      </c>
      <c r="C675" t="s">
        <v>84</v>
      </c>
      <c r="D675" t="s">
        <v>119</v>
      </c>
      <c r="E675" t="s">
        <v>71</v>
      </c>
      <c r="F675" t="s">
        <v>95</v>
      </c>
      <c r="G675" t="s">
        <v>55</v>
      </c>
      <c r="H675" t="s">
        <v>111</v>
      </c>
      <c r="I675" t="s">
        <v>102</v>
      </c>
      <c r="J675" t="s">
        <v>147</v>
      </c>
    </row>
    <row r="676" spans="1:23" ht="15" customHeight="1" x14ac:dyDescent="0.2">
      <c r="A676" s="167">
        <v>319</v>
      </c>
      <c r="B676" t="s">
        <v>729</v>
      </c>
      <c r="C676" t="s">
        <v>84</v>
      </c>
      <c r="D676" t="s">
        <v>119</v>
      </c>
      <c r="E676" t="s">
        <v>71</v>
      </c>
      <c r="F676" t="s">
        <v>95</v>
      </c>
      <c r="G676" t="s">
        <v>55</v>
      </c>
      <c r="H676" t="s">
        <v>111</v>
      </c>
      <c r="I676" t="s">
        <v>102</v>
      </c>
      <c r="J676" t="s">
        <v>140</v>
      </c>
    </row>
    <row r="677" spans="1:23" ht="15" customHeight="1" x14ac:dyDescent="0.2">
      <c r="A677" s="167">
        <v>191</v>
      </c>
      <c r="B677" t="s">
        <v>730</v>
      </c>
      <c r="C677" t="s">
        <v>84</v>
      </c>
      <c r="D677" t="s">
        <v>119</v>
      </c>
      <c r="E677" t="s">
        <v>71</v>
      </c>
      <c r="F677" t="s">
        <v>95</v>
      </c>
      <c r="G677" t="s">
        <v>55</v>
      </c>
      <c r="H677" t="s">
        <v>111</v>
      </c>
      <c r="I677" t="s">
        <v>102</v>
      </c>
      <c r="J677" t="s">
        <v>133</v>
      </c>
    </row>
    <row r="678" spans="1:23" ht="15" customHeight="1" x14ac:dyDescent="0.2">
      <c r="A678" s="167">
        <v>127</v>
      </c>
      <c r="B678" t="s">
        <v>731</v>
      </c>
      <c r="C678" t="s">
        <v>126</v>
      </c>
      <c r="D678" t="s">
        <v>119</v>
      </c>
      <c r="E678" t="s">
        <v>71</v>
      </c>
      <c r="F678" t="s">
        <v>84</v>
      </c>
      <c r="G678" t="s">
        <v>55</v>
      </c>
      <c r="H678" t="s">
        <v>111</v>
      </c>
      <c r="I678" t="s">
        <v>95</v>
      </c>
      <c r="J678" t="s">
        <v>102</v>
      </c>
    </row>
    <row r="680" spans="1:23" ht="12.75" customHeight="1" x14ac:dyDescent="0.2">
      <c r="B680" s="669"/>
      <c r="C680" s="670"/>
      <c r="D680" s="670"/>
      <c r="E680" s="670"/>
      <c r="F680" s="670"/>
      <c r="G680" s="670"/>
      <c r="H680" s="670"/>
      <c r="I680" s="670"/>
      <c r="J680" s="670"/>
      <c r="K680" s="671"/>
      <c r="L680" s="671"/>
      <c r="M680" s="671"/>
      <c r="N680" s="672"/>
      <c r="O680" s="672"/>
      <c r="P680" s="672"/>
      <c r="Q680" s="671"/>
      <c r="R680" s="671"/>
      <c r="S680" s="671"/>
      <c r="T680" s="670"/>
      <c r="U680" s="670"/>
      <c r="V680" s="670"/>
      <c r="W680" s="669"/>
    </row>
    <row r="681" spans="1:23" ht="12.75" customHeight="1" x14ac:dyDescent="0.2">
      <c r="B681" s="669"/>
      <c r="C681" s="670"/>
      <c r="D681" s="670"/>
      <c r="E681" s="670"/>
      <c r="F681" s="670"/>
      <c r="G681" s="670"/>
      <c r="H681" s="670"/>
      <c r="I681" s="670"/>
      <c r="J681" s="670"/>
      <c r="K681" s="671"/>
      <c r="L681" s="671"/>
      <c r="M681" s="671"/>
      <c r="N681" s="672"/>
      <c r="O681" s="672"/>
      <c r="P681" s="672"/>
      <c r="Q681" s="671"/>
      <c r="R681" s="671"/>
      <c r="S681" s="671"/>
      <c r="T681" s="670"/>
      <c r="U681" s="670"/>
      <c r="V681" s="670"/>
      <c r="W681" s="669"/>
    </row>
    <row r="682" spans="1:23" ht="12.75" customHeight="1" x14ac:dyDescent="0.2">
      <c r="B682" s="669"/>
      <c r="C682" s="670"/>
      <c r="D682" s="670"/>
      <c r="E682" s="670"/>
      <c r="F682" s="670"/>
      <c r="G682" s="670"/>
      <c r="H682" s="670"/>
      <c r="I682" s="670"/>
      <c r="J682" s="670"/>
      <c r="K682" s="671"/>
      <c r="L682" s="671"/>
      <c r="M682" s="671"/>
      <c r="N682" s="672"/>
      <c r="O682" s="672"/>
      <c r="P682" s="672"/>
      <c r="Q682" s="671"/>
      <c r="R682" s="671"/>
      <c r="S682" s="671"/>
      <c r="T682" s="670"/>
      <c r="U682" s="670"/>
      <c r="V682" s="670"/>
      <c r="W682" s="669"/>
    </row>
    <row r="683" spans="1:23" ht="12.75" customHeight="1" x14ac:dyDescent="0.2">
      <c r="C683" s="670"/>
      <c r="D683" s="670"/>
      <c r="E683" s="670"/>
      <c r="F683" s="670"/>
      <c r="G683" s="670"/>
      <c r="H683" s="670"/>
      <c r="I683" s="670"/>
      <c r="J683" s="670"/>
      <c r="K683" s="671"/>
      <c r="L683" s="671"/>
      <c r="M683" s="671"/>
      <c r="N683" s="672"/>
      <c r="O683" s="672"/>
      <c r="P683" s="672"/>
      <c r="Q683" s="671"/>
      <c r="R683" s="671"/>
      <c r="S683" s="671"/>
      <c r="T683" s="670"/>
      <c r="U683" s="670"/>
      <c r="V683" s="670"/>
      <c r="W683" s="669"/>
    </row>
    <row r="684" spans="1:23" ht="12.75" customHeight="1" x14ac:dyDescent="0.2">
      <c r="B684" s="669"/>
      <c r="D684" s="670"/>
      <c r="E684" s="670"/>
      <c r="F684" s="670"/>
      <c r="G684" s="670"/>
      <c r="H684" s="670"/>
      <c r="I684" s="670"/>
      <c r="J684" s="670"/>
      <c r="K684" s="671"/>
      <c r="L684" s="671"/>
      <c r="M684" s="671"/>
      <c r="N684" s="672"/>
      <c r="O684" s="672"/>
      <c r="P684" s="672"/>
      <c r="Q684" s="671"/>
      <c r="R684" s="671"/>
      <c r="S684" s="671"/>
      <c r="T684" s="670"/>
      <c r="U684" s="670"/>
      <c r="V684" s="670"/>
      <c r="W684" s="669"/>
    </row>
    <row r="685" spans="1:23" ht="12.75" customHeight="1" x14ac:dyDescent="0.2">
      <c r="B685" s="669"/>
      <c r="D685" s="670"/>
      <c r="E685" s="670"/>
      <c r="F685" s="670"/>
      <c r="G685" s="670"/>
      <c r="H685" s="670"/>
      <c r="I685" s="670"/>
      <c r="J685" s="670"/>
      <c r="K685" s="671"/>
      <c r="L685" s="671"/>
      <c r="M685" s="671"/>
      <c r="N685" s="672"/>
      <c r="O685" s="672"/>
      <c r="P685" s="672"/>
      <c r="Q685" s="671"/>
      <c r="R685" s="671"/>
      <c r="S685" s="671"/>
      <c r="T685" s="670"/>
      <c r="U685" s="670"/>
      <c r="V685" s="670"/>
      <c r="W685" s="669"/>
    </row>
    <row r="686" spans="1:23" ht="12.75" customHeight="1" x14ac:dyDescent="0.2">
      <c r="B686" s="669"/>
      <c r="D686" s="670"/>
      <c r="E686" s="670"/>
      <c r="F686" s="670"/>
      <c r="G686" s="670"/>
      <c r="H686" s="670"/>
      <c r="I686" s="670"/>
      <c r="J686" s="670"/>
      <c r="K686" s="671"/>
      <c r="L686" s="671"/>
      <c r="M686" s="671"/>
      <c r="N686" s="672"/>
      <c r="O686" s="672"/>
      <c r="P686" s="672"/>
      <c r="Q686" s="671"/>
      <c r="R686" s="671"/>
      <c r="S686" s="671"/>
      <c r="T686" s="670"/>
      <c r="U686" s="670"/>
      <c r="V686" s="670"/>
      <c r="W686" s="669"/>
    </row>
    <row r="687" spans="1:23" ht="12.75" customHeight="1" x14ac:dyDescent="0.2">
      <c r="B687" s="669"/>
      <c r="D687" s="670"/>
      <c r="E687" s="670"/>
      <c r="F687" s="670"/>
      <c r="G687" s="670"/>
      <c r="H687" s="670"/>
      <c r="I687" s="670"/>
      <c r="J687" s="670"/>
      <c r="K687" s="671"/>
      <c r="L687" s="671"/>
      <c r="M687" s="671"/>
      <c r="N687" s="672"/>
      <c r="O687" s="672"/>
      <c r="P687" s="672"/>
      <c r="Q687" s="671"/>
      <c r="R687" s="671"/>
      <c r="S687" s="671"/>
      <c r="T687" s="670"/>
      <c r="U687" s="670"/>
      <c r="V687" s="670"/>
      <c r="W687" s="669"/>
    </row>
    <row r="688" spans="1:23" ht="12.75" customHeight="1" x14ac:dyDescent="0.2">
      <c r="B688" s="669"/>
      <c r="D688" s="670"/>
      <c r="E688" s="670"/>
      <c r="F688" s="670"/>
      <c r="G688" s="670"/>
      <c r="H688" s="670"/>
      <c r="I688" s="670"/>
      <c r="J688" s="670"/>
      <c r="K688" s="671"/>
      <c r="L688" s="671"/>
      <c r="M688" s="671"/>
      <c r="N688" s="672"/>
      <c r="O688" s="672"/>
      <c r="P688" s="672"/>
      <c r="Q688" s="671"/>
      <c r="R688" s="671"/>
      <c r="S688" s="671"/>
      <c r="T688" s="670"/>
      <c r="U688" s="670"/>
      <c r="V688" s="670"/>
      <c r="W688" s="669"/>
    </row>
    <row r="689" spans="1:23" ht="12.75" customHeight="1" x14ac:dyDescent="0.2">
      <c r="B689" s="669"/>
      <c r="D689" s="670"/>
      <c r="E689" s="670"/>
      <c r="F689" s="670"/>
      <c r="G689" s="670"/>
      <c r="H689" s="670"/>
      <c r="I689" s="670"/>
      <c r="J689" s="670"/>
      <c r="K689" s="671"/>
      <c r="L689" s="671"/>
      <c r="M689" s="671"/>
      <c r="N689" s="672"/>
      <c r="O689" s="672"/>
      <c r="P689" s="672"/>
      <c r="Q689" s="671"/>
      <c r="R689" s="671"/>
      <c r="S689" s="671"/>
      <c r="T689" s="670"/>
      <c r="U689" s="670"/>
      <c r="V689" s="670"/>
      <c r="W689" s="669"/>
    </row>
    <row r="690" spans="1:23" ht="12.75" customHeight="1" x14ac:dyDescent="0.2">
      <c r="B690" s="669"/>
      <c r="D690" s="670"/>
      <c r="E690" s="670"/>
      <c r="F690" s="670"/>
      <c r="G690" s="670"/>
      <c r="H690" s="670"/>
      <c r="I690" s="670"/>
      <c r="J690" s="670"/>
      <c r="K690" s="671"/>
      <c r="L690" s="671"/>
      <c r="M690" s="671"/>
      <c r="N690" s="672"/>
      <c r="O690" s="672"/>
      <c r="P690" s="672"/>
      <c r="Q690" s="671"/>
      <c r="R690" s="671"/>
      <c r="S690" s="671"/>
      <c r="T690" s="670"/>
      <c r="U690" s="670"/>
      <c r="V690" s="670"/>
      <c r="W690" s="669"/>
    </row>
    <row r="691" spans="1:23" ht="12.75" customHeight="1" x14ac:dyDescent="0.2">
      <c r="B691" s="673"/>
      <c r="C691" s="673"/>
      <c r="D691" s="673"/>
      <c r="E691" s="673"/>
      <c r="F691" s="673"/>
      <c r="G691" s="673"/>
      <c r="H691" s="674"/>
      <c r="I691" s="673"/>
      <c r="J691" s="673"/>
      <c r="K691" s="675"/>
      <c r="L691" s="675"/>
      <c r="M691" s="675"/>
      <c r="N691" s="675"/>
      <c r="O691" s="676"/>
      <c r="P691" s="676"/>
      <c r="Q691" s="676"/>
      <c r="R691" s="676"/>
      <c r="S691" s="676"/>
      <c r="T691" s="673"/>
      <c r="U691" s="676"/>
      <c r="V691" s="676"/>
      <c r="W691" s="669"/>
    </row>
    <row r="692" spans="1:23" ht="12.75" customHeight="1" x14ac:dyDescent="0.2">
      <c r="A692" s="676"/>
      <c r="B692" s="676"/>
      <c r="C692" s="676"/>
      <c r="D692" s="676"/>
      <c r="E692" s="676"/>
      <c r="F692" s="676"/>
      <c r="G692" s="676"/>
      <c r="H692" s="677"/>
      <c r="I692" s="676"/>
      <c r="J692" s="676"/>
      <c r="K692" s="675"/>
      <c r="L692" s="675"/>
      <c r="M692" s="675"/>
      <c r="N692" s="675"/>
      <c r="O692" s="675"/>
      <c r="P692" s="675"/>
      <c r="Q692" s="675"/>
      <c r="R692" s="675"/>
      <c r="S692" s="676"/>
      <c r="T692" s="676"/>
      <c r="U692" s="676"/>
      <c r="V692" s="676"/>
    </row>
    <row r="693" spans="1:23" ht="12.75" customHeight="1" x14ac:dyDescent="0.2">
      <c r="A693" s="676"/>
      <c r="B693" s="676"/>
      <c r="C693" s="676"/>
      <c r="D693" s="676"/>
      <c r="E693" s="676"/>
      <c r="F693" s="676"/>
      <c r="G693" s="676"/>
      <c r="H693" s="677"/>
      <c r="I693" s="676"/>
      <c r="J693" s="676"/>
      <c r="K693" s="675"/>
      <c r="L693" s="675"/>
      <c r="M693" s="675"/>
      <c r="N693" s="675"/>
      <c r="O693" s="675"/>
      <c r="P693" s="675"/>
      <c r="Q693" s="675"/>
      <c r="R693" s="675"/>
      <c r="S693" s="675"/>
      <c r="T693" s="676"/>
      <c r="U693" s="676"/>
      <c r="V693" s="676"/>
      <c r="W693" s="669"/>
    </row>
    <row r="694" spans="1:23" ht="12.75" customHeight="1" x14ac:dyDescent="0.2">
      <c r="A694" s="676"/>
      <c r="B694" s="676"/>
      <c r="C694" s="676"/>
      <c r="D694" s="676"/>
      <c r="E694" s="676"/>
      <c r="F694" s="676"/>
      <c r="G694" s="676"/>
      <c r="H694" s="676"/>
      <c r="I694" s="676"/>
      <c r="J694" s="676"/>
      <c r="K694" s="675"/>
      <c r="L694" s="675"/>
      <c r="M694" s="675"/>
      <c r="N694" s="675"/>
      <c r="O694" s="675"/>
      <c r="P694" s="675"/>
      <c r="Q694" s="675"/>
      <c r="R694" s="675"/>
      <c r="S694" s="675"/>
      <c r="T694" s="676"/>
      <c r="U694" s="676"/>
      <c r="V694" s="676"/>
      <c r="W694" s="669"/>
    </row>
    <row r="695" spans="1:23" ht="12.75" customHeight="1" x14ac:dyDescent="0.2">
      <c r="A695" s="676"/>
      <c r="B695" s="676"/>
      <c r="C695" s="676"/>
      <c r="D695" s="676"/>
      <c r="E695" s="676"/>
      <c r="F695" s="676"/>
      <c r="G695" s="676"/>
      <c r="H695" s="677"/>
      <c r="I695" s="676"/>
      <c r="J695" s="676"/>
      <c r="K695" s="675"/>
      <c r="L695" s="675"/>
      <c r="M695" s="675"/>
      <c r="N695" s="675"/>
      <c r="O695" s="675"/>
      <c r="P695" s="675"/>
      <c r="Q695" s="675"/>
      <c r="R695" s="675"/>
      <c r="S695" s="675"/>
      <c r="T695" s="676"/>
      <c r="U695" s="676"/>
      <c r="V695" s="676"/>
      <c r="W695" s="669"/>
    </row>
    <row r="696" spans="1:23" ht="12.75" customHeight="1" x14ac:dyDescent="0.2">
      <c r="A696" s="676"/>
      <c r="B696" s="676"/>
      <c r="C696" s="676"/>
      <c r="D696" s="676"/>
      <c r="E696" s="676"/>
      <c r="F696" s="676"/>
      <c r="G696" s="676"/>
      <c r="H696" s="677"/>
      <c r="I696" s="676"/>
      <c r="J696" s="676"/>
      <c r="K696" s="675"/>
      <c r="L696" s="675"/>
      <c r="M696" s="675"/>
      <c r="N696" s="675"/>
      <c r="O696" s="675"/>
      <c r="P696" s="675"/>
      <c r="Q696" s="675"/>
      <c r="R696" s="675"/>
      <c r="S696" s="675"/>
      <c r="T696" s="676"/>
      <c r="U696" s="676"/>
      <c r="V696" s="676"/>
      <c r="W696" s="669"/>
    </row>
    <row r="697" spans="1:23" ht="12.75" customHeight="1" x14ac:dyDescent="0.2">
      <c r="A697" s="676"/>
      <c r="B697" s="676"/>
      <c r="C697" s="676"/>
      <c r="D697" s="676"/>
      <c r="E697" s="676"/>
      <c r="F697" s="676"/>
      <c r="G697" s="676"/>
      <c r="H697" s="677"/>
      <c r="I697" s="676"/>
      <c r="J697" s="676"/>
      <c r="K697" s="675"/>
      <c r="L697" s="675"/>
      <c r="M697" s="675"/>
      <c r="N697" s="675"/>
      <c r="O697" s="675"/>
      <c r="P697" s="675"/>
      <c r="Q697" s="675"/>
      <c r="R697" s="675"/>
      <c r="S697" s="675"/>
      <c r="T697" s="676"/>
      <c r="U697" s="676"/>
      <c r="V697" s="676"/>
      <c r="W697" s="669"/>
    </row>
    <row r="698" spans="1:23" ht="12.75" customHeight="1" x14ac:dyDescent="0.2">
      <c r="A698" s="676"/>
      <c r="B698" s="676"/>
      <c r="C698" s="676"/>
      <c r="D698" s="676"/>
      <c r="E698" s="676"/>
      <c r="F698" s="676"/>
      <c r="G698" s="676"/>
      <c r="H698" s="677"/>
      <c r="I698" s="676"/>
      <c r="J698" s="676"/>
      <c r="K698" s="675"/>
      <c r="L698" s="675"/>
      <c r="M698" s="675"/>
      <c r="N698" s="675"/>
      <c r="O698" s="675"/>
      <c r="P698" s="675"/>
      <c r="Q698" s="675"/>
      <c r="R698" s="675"/>
      <c r="S698" s="675"/>
      <c r="T698" s="676"/>
      <c r="U698" s="676"/>
      <c r="V698" s="676"/>
      <c r="W698" s="669"/>
    </row>
    <row r="699" spans="1:23" ht="12.75" customHeight="1" x14ac:dyDescent="0.2">
      <c r="A699" s="676"/>
      <c r="B699" s="676"/>
      <c r="C699" s="676"/>
      <c r="D699" s="676"/>
      <c r="E699" s="676"/>
      <c r="F699" s="676"/>
      <c r="G699" s="676"/>
      <c r="H699" s="677"/>
      <c r="I699" s="676"/>
      <c r="J699" s="676"/>
      <c r="K699" s="675"/>
      <c r="L699" s="675"/>
      <c r="M699" s="675"/>
      <c r="N699" s="675"/>
      <c r="O699" s="675"/>
      <c r="P699" s="675"/>
      <c r="Q699" s="675"/>
      <c r="R699" s="675"/>
      <c r="S699" s="675"/>
      <c r="T699" s="676"/>
      <c r="U699" s="676"/>
      <c r="V699" s="676"/>
      <c r="W699" s="669"/>
    </row>
    <row r="700" spans="1:23" ht="12.75" customHeight="1" x14ac:dyDescent="0.2">
      <c r="A700" s="676"/>
      <c r="B700" s="676"/>
      <c r="C700" s="676"/>
      <c r="D700" s="676"/>
      <c r="E700" s="676"/>
      <c r="F700" s="676"/>
      <c r="G700" s="676"/>
      <c r="H700" s="677"/>
      <c r="I700" s="676"/>
      <c r="J700" s="676"/>
      <c r="K700" s="675"/>
      <c r="L700" s="675"/>
      <c r="M700" s="675"/>
      <c r="N700" s="675"/>
      <c r="O700" s="675"/>
      <c r="P700" s="675"/>
      <c r="Q700" s="675"/>
      <c r="R700" s="675"/>
      <c r="S700" s="675"/>
      <c r="T700" s="676"/>
      <c r="U700" s="676"/>
      <c r="V700" s="676"/>
      <c r="W700" s="669"/>
    </row>
    <row r="701" spans="1:23" ht="12.75" customHeight="1" x14ac:dyDescent="0.2">
      <c r="A701" s="676"/>
      <c r="B701" s="676"/>
      <c r="C701" s="676"/>
      <c r="D701" s="676"/>
      <c r="E701" s="676"/>
      <c r="F701" s="676"/>
      <c r="G701" s="676"/>
      <c r="H701" s="677"/>
      <c r="I701" s="676"/>
      <c r="J701" s="676"/>
      <c r="K701" s="675"/>
      <c r="L701" s="675"/>
      <c r="M701" s="675"/>
      <c r="N701" s="675"/>
      <c r="O701" s="675"/>
      <c r="P701" s="675"/>
      <c r="Q701" s="675"/>
      <c r="R701" s="675"/>
      <c r="S701" s="675"/>
      <c r="T701" s="676"/>
      <c r="U701" s="676"/>
      <c r="V701" s="676"/>
      <c r="W701" s="669"/>
    </row>
    <row r="702" spans="1:23" ht="12.75" customHeight="1" x14ac:dyDescent="0.2">
      <c r="A702" s="676"/>
      <c r="B702" s="676"/>
      <c r="C702" s="676"/>
      <c r="D702" s="676"/>
      <c r="E702" s="676"/>
      <c r="F702" s="676"/>
      <c r="G702" s="676"/>
      <c r="H702" s="676"/>
      <c r="I702" s="676"/>
      <c r="J702" s="676"/>
      <c r="K702" s="675"/>
      <c r="L702" s="675"/>
      <c r="M702" s="675"/>
      <c r="N702" s="675"/>
      <c r="O702" s="675"/>
      <c r="P702" s="675"/>
      <c r="Q702" s="675"/>
      <c r="R702" s="675"/>
      <c r="S702" s="675"/>
      <c r="T702" s="676"/>
      <c r="U702" s="676"/>
      <c r="V702" s="676"/>
      <c r="W702" s="669"/>
    </row>
    <row r="703" spans="1:23" ht="12.75" customHeight="1" x14ac:dyDescent="0.2">
      <c r="A703" s="676"/>
      <c r="B703" s="676"/>
      <c r="C703" s="676"/>
      <c r="D703" s="676"/>
      <c r="E703" s="676"/>
      <c r="F703" s="676"/>
      <c r="G703" s="676"/>
      <c r="H703" s="677"/>
      <c r="I703" s="676"/>
      <c r="J703" s="676"/>
      <c r="K703" s="675"/>
      <c r="L703" s="675"/>
      <c r="M703" s="675"/>
      <c r="N703" s="675"/>
      <c r="O703" s="675"/>
      <c r="P703" s="675"/>
      <c r="Q703" s="675"/>
      <c r="R703" s="675"/>
      <c r="S703" s="675"/>
      <c r="T703" s="676"/>
      <c r="U703" s="676"/>
      <c r="V703" s="676"/>
      <c r="W703" s="669"/>
    </row>
    <row r="704" spans="1:23" ht="12.75" customHeight="1" x14ac:dyDescent="0.2">
      <c r="A704" s="676"/>
      <c r="B704" s="676"/>
      <c r="C704" s="676"/>
      <c r="D704" s="676"/>
      <c r="E704" s="676"/>
      <c r="F704" s="676"/>
      <c r="G704" s="676"/>
      <c r="H704" s="677"/>
      <c r="I704" s="676"/>
      <c r="J704" s="676"/>
      <c r="K704" s="675"/>
      <c r="L704" s="675"/>
      <c r="M704" s="675"/>
      <c r="N704" s="675"/>
      <c r="O704" s="675"/>
      <c r="P704" s="675"/>
      <c r="Q704" s="675"/>
      <c r="R704" s="675"/>
      <c r="S704" s="675"/>
      <c r="T704" s="676"/>
      <c r="U704" s="676"/>
      <c r="V704" s="676"/>
      <c r="W704" s="669"/>
    </row>
    <row r="705" spans="1:23" ht="12.75" customHeight="1" x14ac:dyDescent="0.2">
      <c r="A705" s="676"/>
      <c r="B705" s="676"/>
      <c r="C705" s="676"/>
      <c r="D705" s="676"/>
      <c r="E705" s="676"/>
      <c r="F705" s="676"/>
      <c r="G705" s="676"/>
      <c r="H705" s="677"/>
      <c r="I705" s="676"/>
      <c r="J705" s="676"/>
      <c r="K705" s="675"/>
      <c r="L705" s="675"/>
      <c r="M705" s="675"/>
      <c r="N705" s="675"/>
      <c r="O705" s="675"/>
      <c r="P705" s="675"/>
      <c r="Q705" s="675"/>
      <c r="R705" s="675"/>
      <c r="S705" s="675"/>
      <c r="T705" s="676"/>
      <c r="U705" s="676"/>
      <c r="V705" s="676"/>
      <c r="W705" s="669"/>
    </row>
    <row r="706" spans="1:23" ht="12.75" customHeight="1" x14ac:dyDescent="0.2">
      <c r="A706" s="676"/>
      <c r="B706" s="676"/>
      <c r="C706" s="676"/>
      <c r="D706" s="676"/>
      <c r="E706" s="676"/>
      <c r="F706" s="676"/>
      <c r="G706" s="676"/>
      <c r="H706" s="677"/>
      <c r="I706" s="676"/>
      <c r="J706" s="676"/>
      <c r="K706" s="675"/>
      <c r="L706" s="675"/>
      <c r="M706" s="675"/>
      <c r="N706" s="675"/>
      <c r="O706" s="675"/>
      <c r="P706" s="675"/>
      <c r="Q706" s="675"/>
      <c r="R706" s="675"/>
      <c r="S706" s="675"/>
      <c r="T706" s="676"/>
      <c r="U706" s="676"/>
      <c r="V706" s="676"/>
      <c r="W706" s="669"/>
    </row>
    <row r="707" spans="1:23" ht="12.75" customHeight="1" x14ac:dyDescent="0.2">
      <c r="A707" s="676"/>
      <c r="B707" s="676"/>
      <c r="C707" s="676"/>
      <c r="D707" s="676"/>
      <c r="E707" s="676"/>
      <c r="F707" s="676"/>
      <c r="G707" s="676"/>
      <c r="H707" s="677"/>
      <c r="I707" s="676"/>
      <c r="J707" s="676"/>
      <c r="K707" s="675"/>
      <c r="L707" s="675"/>
      <c r="M707" s="675"/>
      <c r="N707" s="675"/>
      <c r="O707" s="675"/>
      <c r="P707" s="675"/>
      <c r="Q707" s="675"/>
      <c r="R707" s="675"/>
      <c r="S707" s="675"/>
      <c r="T707" s="676"/>
      <c r="U707" s="676"/>
      <c r="V707" s="676"/>
      <c r="W707" s="669"/>
    </row>
    <row r="708" spans="1:23" ht="12.75" customHeight="1" x14ac:dyDescent="0.2">
      <c r="A708" s="676"/>
      <c r="B708" s="676"/>
      <c r="C708" s="676"/>
      <c r="D708" s="676"/>
      <c r="E708" s="676"/>
      <c r="F708" s="676"/>
      <c r="G708" s="676"/>
      <c r="H708" s="677"/>
      <c r="I708" s="676"/>
      <c r="J708" s="676"/>
      <c r="K708" s="675"/>
      <c r="L708" s="675"/>
      <c r="M708" s="675"/>
      <c r="N708" s="675"/>
      <c r="O708" s="675"/>
      <c r="P708" s="675"/>
      <c r="Q708" s="675"/>
      <c r="R708" s="675"/>
      <c r="S708" s="675"/>
      <c r="T708" s="676"/>
      <c r="U708" s="676"/>
      <c r="V708" s="676"/>
      <c r="W708" s="669"/>
    </row>
    <row r="709" spans="1:23" ht="12.75" customHeight="1" x14ac:dyDescent="0.2">
      <c r="A709" s="676"/>
      <c r="B709" s="676"/>
      <c r="C709" s="676"/>
      <c r="D709" s="676"/>
      <c r="E709" s="676"/>
      <c r="F709" s="676"/>
      <c r="G709" s="676"/>
      <c r="H709" s="676"/>
      <c r="I709" s="676"/>
      <c r="J709" s="676"/>
      <c r="K709" s="675"/>
      <c r="L709" s="675"/>
      <c r="M709" s="675"/>
      <c r="N709" s="675"/>
      <c r="O709" s="675"/>
      <c r="P709" s="675"/>
      <c r="Q709" s="675"/>
      <c r="R709" s="675"/>
      <c r="S709" s="675"/>
      <c r="T709" s="676"/>
      <c r="U709" s="676"/>
      <c r="V709" s="676"/>
      <c r="W709" s="669"/>
    </row>
    <row r="710" spans="1:23" ht="12.75" customHeight="1" x14ac:dyDescent="0.2">
      <c r="A710" s="676"/>
      <c r="B710" s="676"/>
      <c r="C710" s="676"/>
      <c r="D710" s="676"/>
      <c r="E710" s="676"/>
      <c r="F710" s="676"/>
      <c r="G710" s="676"/>
      <c r="H710" s="677"/>
      <c r="I710" s="676"/>
      <c r="J710" s="676"/>
      <c r="K710" s="675"/>
      <c r="L710" s="675"/>
      <c r="M710" s="675"/>
      <c r="N710" s="675"/>
      <c r="O710" s="675"/>
      <c r="P710" s="675"/>
      <c r="Q710" s="675"/>
      <c r="R710" s="675"/>
      <c r="S710" s="675"/>
      <c r="T710" s="676"/>
      <c r="U710" s="676"/>
      <c r="V710" s="676"/>
      <c r="W710" s="669"/>
    </row>
    <row r="711" spans="1:23" ht="12.75" customHeight="1" x14ac:dyDescent="0.2">
      <c r="A711" s="676"/>
      <c r="B711" s="676"/>
      <c r="C711" s="676"/>
      <c r="D711" s="676"/>
      <c r="E711" s="676"/>
      <c r="F711" s="676"/>
      <c r="G711" s="676"/>
      <c r="H711" s="677"/>
      <c r="I711" s="676"/>
      <c r="J711" s="676"/>
      <c r="K711" s="675"/>
      <c r="L711" s="675"/>
      <c r="M711" s="675"/>
      <c r="N711" s="675"/>
      <c r="O711" s="675"/>
      <c r="P711" s="675"/>
      <c r="Q711" s="675"/>
      <c r="R711" s="675"/>
      <c r="S711" s="675"/>
      <c r="T711" s="676"/>
      <c r="U711" s="676"/>
      <c r="V711" s="676"/>
      <c r="W711" s="669"/>
    </row>
    <row r="712" spans="1:23" ht="12.75" customHeight="1" x14ac:dyDescent="0.2">
      <c r="A712" s="676"/>
      <c r="B712" s="676"/>
      <c r="C712" s="676"/>
      <c r="D712" s="676"/>
      <c r="E712" s="676"/>
      <c r="F712" s="676"/>
      <c r="G712" s="676"/>
      <c r="H712" s="677"/>
      <c r="I712" s="676"/>
      <c r="J712" s="676"/>
      <c r="K712" s="675"/>
      <c r="L712" s="675"/>
      <c r="M712" s="675"/>
      <c r="N712" s="675"/>
      <c r="O712" s="675"/>
      <c r="P712" s="675"/>
      <c r="Q712" s="675"/>
      <c r="R712" s="675"/>
      <c r="S712" s="675"/>
      <c r="T712" s="676"/>
      <c r="U712" s="676"/>
      <c r="V712" s="676"/>
      <c r="W712" s="669"/>
    </row>
    <row r="713" spans="1:23" ht="12.75" customHeight="1" x14ac:dyDescent="0.2">
      <c r="A713" s="676"/>
      <c r="B713" s="676"/>
      <c r="C713" s="676"/>
      <c r="D713" s="676"/>
      <c r="E713" s="676"/>
      <c r="F713" s="676"/>
      <c r="G713" s="676"/>
      <c r="H713" s="677"/>
      <c r="I713" s="676"/>
      <c r="J713" s="676"/>
      <c r="K713" s="675"/>
      <c r="L713" s="675"/>
      <c r="M713" s="675"/>
      <c r="N713" s="675"/>
      <c r="O713" s="675"/>
      <c r="P713" s="675"/>
      <c r="Q713" s="675"/>
      <c r="R713" s="675"/>
      <c r="S713" s="675"/>
      <c r="T713" s="676"/>
      <c r="U713" s="676"/>
      <c r="V713" s="676"/>
      <c r="W713" s="669"/>
    </row>
    <row r="714" spans="1:23" ht="12.75" customHeight="1" x14ac:dyDescent="0.2">
      <c r="A714" s="676"/>
      <c r="B714" s="676"/>
      <c r="C714" s="676"/>
      <c r="D714" s="676"/>
      <c r="E714" s="676"/>
      <c r="F714" s="676"/>
      <c r="G714" s="676"/>
      <c r="H714" s="677"/>
      <c r="I714" s="676"/>
      <c r="J714" s="676"/>
      <c r="K714" s="675"/>
      <c r="L714" s="675"/>
      <c r="M714" s="675"/>
      <c r="N714" s="675"/>
      <c r="O714" s="675"/>
      <c r="P714" s="675"/>
      <c r="Q714" s="675"/>
      <c r="R714" s="675"/>
      <c r="S714" s="675"/>
      <c r="T714" s="676"/>
      <c r="U714" s="676"/>
      <c r="V714" s="676"/>
      <c r="W714" s="669"/>
    </row>
    <row r="715" spans="1:23" ht="12.75" customHeight="1" x14ac:dyDescent="0.2">
      <c r="A715" s="676"/>
      <c r="B715" s="676"/>
      <c r="C715" s="676"/>
      <c r="D715" s="676"/>
      <c r="E715" s="676"/>
      <c r="F715" s="676"/>
      <c r="G715" s="676"/>
      <c r="H715" s="677"/>
      <c r="I715" s="676"/>
      <c r="J715" s="676"/>
      <c r="K715" s="675"/>
      <c r="L715" s="675"/>
      <c r="M715" s="675"/>
      <c r="N715" s="675"/>
      <c r="O715" s="675"/>
      <c r="P715" s="675"/>
      <c r="Q715" s="675"/>
      <c r="R715" s="675"/>
      <c r="S715" s="675"/>
      <c r="T715" s="676"/>
      <c r="U715" s="676"/>
      <c r="V715" s="676"/>
      <c r="W715" s="669"/>
    </row>
    <row r="716" spans="1:23" ht="12.75" customHeight="1" x14ac:dyDescent="0.2">
      <c r="A716" s="676"/>
      <c r="B716" s="676"/>
      <c r="C716" s="676"/>
      <c r="D716" s="676"/>
      <c r="E716" s="676"/>
      <c r="F716" s="676"/>
      <c r="G716" s="676"/>
      <c r="H716" s="676"/>
      <c r="I716" s="676"/>
      <c r="J716" s="676"/>
      <c r="K716" s="675"/>
      <c r="L716" s="675"/>
      <c r="M716" s="675"/>
      <c r="N716" s="675"/>
      <c r="O716" s="675"/>
      <c r="P716" s="675"/>
      <c r="Q716" s="675"/>
      <c r="R716" s="675"/>
      <c r="S716" s="675"/>
      <c r="T716" s="676"/>
      <c r="U716" s="676"/>
      <c r="V716" s="676"/>
      <c r="W716" s="669"/>
    </row>
    <row r="717" spans="1:23" ht="12.75" customHeight="1" x14ac:dyDescent="0.2">
      <c r="A717" s="676"/>
      <c r="B717" s="676"/>
      <c r="C717" s="676"/>
      <c r="D717" s="676"/>
      <c r="E717" s="676"/>
      <c r="F717" s="676"/>
      <c r="G717" s="676"/>
      <c r="H717" s="676"/>
      <c r="I717" s="676"/>
      <c r="J717" s="676"/>
      <c r="K717" s="675"/>
      <c r="L717" s="675"/>
      <c r="M717" s="675"/>
      <c r="N717" s="675"/>
      <c r="O717" s="675"/>
      <c r="P717" s="675"/>
      <c r="Q717" s="675"/>
      <c r="R717" s="675"/>
      <c r="S717" s="675"/>
      <c r="T717" s="676"/>
      <c r="U717" s="676"/>
      <c r="V717" s="676"/>
      <c r="W717" s="669"/>
    </row>
    <row r="718" spans="1:23" ht="12.75" customHeight="1" x14ac:dyDescent="0.2">
      <c r="A718" s="676"/>
      <c r="B718" s="676"/>
      <c r="C718" s="676"/>
      <c r="D718" s="676"/>
      <c r="E718" s="676"/>
      <c r="F718" s="676"/>
      <c r="G718" s="676"/>
      <c r="H718" s="676"/>
      <c r="I718" s="676"/>
      <c r="J718" s="676"/>
      <c r="K718" s="675"/>
      <c r="L718" s="675"/>
      <c r="M718" s="675"/>
      <c r="N718" s="675"/>
      <c r="O718" s="675"/>
      <c r="P718" s="675"/>
      <c r="Q718" s="675"/>
      <c r="R718" s="675"/>
      <c r="S718" s="675"/>
      <c r="T718" s="676"/>
      <c r="U718" s="676"/>
      <c r="V718" s="676"/>
      <c r="W718" s="669"/>
    </row>
    <row r="719" spans="1:23" ht="12.75" customHeight="1" x14ac:dyDescent="0.2">
      <c r="A719" s="676"/>
      <c r="B719" s="676"/>
      <c r="C719" s="676"/>
      <c r="D719" s="676"/>
      <c r="E719" s="676"/>
      <c r="F719" s="676"/>
      <c r="G719" s="676"/>
      <c r="H719" s="676"/>
      <c r="I719" s="676"/>
      <c r="J719" s="676"/>
      <c r="K719" s="675"/>
      <c r="L719" s="675"/>
      <c r="M719" s="675"/>
      <c r="N719" s="675"/>
      <c r="O719" s="675"/>
      <c r="P719" s="675"/>
      <c r="Q719" s="675"/>
      <c r="R719" s="675"/>
      <c r="S719" s="675"/>
      <c r="T719" s="676"/>
      <c r="U719" s="676"/>
      <c r="V719" s="676"/>
      <c r="W719" s="669"/>
    </row>
    <row r="720" spans="1:23" ht="12.75" customHeight="1" x14ac:dyDescent="0.2">
      <c r="A720" s="676"/>
      <c r="B720" s="676"/>
      <c r="C720" s="676"/>
      <c r="D720" s="676"/>
      <c r="E720" s="676"/>
      <c r="F720" s="676"/>
      <c r="G720" s="676"/>
      <c r="H720" s="676"/>
      <c r="I720" s="676"/>
      <c r="J720" s="676"/>
      <c r="K720" s="675"/>
      <c r="L720" s="675"/>
      <c r="M720" s="675"/>
      <c r="N720" s="675"/>
      <c r="O720" s="675"/>
      <c r="P720" s="675"/>
      <c r="Q720" s="675"/>
      <c r="R720" s="675"/>
      <c r="S720" s="675"/>
      <c r="T720" s="676"/>
      <c r="U720" s="676"/>
      <c r="V720" s="676"/>
      <c r="W720" s="669"/>
    </row>
    <row r="721" spans="1:23" ht="12.75" customHeight="1" x14ac:dyDescent="0.2">
      <c r="A721" s="676"/>
      <c r="B721" s="676"/>
      <c r="C721" s="676"/>
      <c r="D721" s="676"/>
      <c r="E721" s="676"/>
      <c r="F721" s="676"/>
      <c r="G721" s="676"/>
      <c r="H721" s="676"/>
      <c r="I721" s="676"/>
      <c r="J721" s="676"/>
      <c r="K721" s="675"/>
      <c r="L721" s="675"/>
      <c r="M721" s="675"/>
      <c r="N721" s="675"/>
      <c r="O721" s="675"/>
      <c r="P721" s="675"/>
      <c r="Q721" s="675"/>
      <c r="R721" s="675"/>
      <c r="S721" s="675"/>
      <c r="T721" s="676"/>
      <c r="U721" s="676"/>
      <c r="V721" s="676"/>
      <c r="W721" s="669"/>
    </row>
    <row r="722" spans="1:23" ht="12.75" customHeight="1" x14ac:dyDescent="0.2">
      <c r="A722" s="676"/>
      <c r="B722" s="676"/>
      <c r="C722" s="676"/>
      <c r="D722" s="676"/>
      <c r="E722" s="676"/>
      <c r="F722" s="676"/>
      <c r="G722" s="676"/>
      <c r="H722" s="677"/>
      <c r="I722" s="676"/>
      <c r="J722" s="676"/>
      <c r="K722" s="675"/>
      <c r="L722" s="675"/>
      <c r="M722" s="675"/>
      <c r="N722" s="675"/>
      <c r="O722" s="675"/>
      <c r="P722" s="675"/>
      <c r="Q722" s="675"/>
      <c r="R722" s="675"/>
      <c r="S722" s="675"/>
      <c r="T722" s="676"/>
      <c r="U722" s="676"/>
      <c r="V722" s="676"/>
      <c r="W722" s="669"/>
    </row>
    <row r="723" spans="1:23" ht="12.75" customHeight="1" x14ac:dyDescent="0.2">
      <c r="A723" s="676"/>
      <c r="B723" s="676"/>
      <c r="C723" s="676"/>
      <c r="D723" s="676"/>
      <c r="E723" s="676"/>
      <c r="F723" s="676"/>
      <c r="G723" s="676"/>
      <c r="H723" s="677"/>
      <c r="I723" s="676"/>
      <c r="J723" s="676"/>
      <c r="K723" s="675"/>
      <c r="L723" s="675"/>
      <c r="M723" s="675"/>
      <c r="N723" s="675"/>
      <c r="O723" s="675"/>
      <c r="P723" s="675"/>
      <c r="Q723" s="675"/>
      <c r="R723" s="675"/>
      <c r="S723" s="675"/>
      <c r="T723" s="676"/>
      <c r="U723" s="676"/>
      <c r="V723" s="676"/>
      <c r="W723" s="669"/>
    </row>
    <row r="724" spans="1:23" ht="12.75" customHeight="1" x14ac:dyDescent="0.2">
      <c r="A724" s="676"/>
      <c r="B724" s="676"/>
      <c r="C724" s="676"/>
      <c r="D724" s="676"/>
      <c r="E724" s="676"/>
      <c r="F724" s="676"/>
      <c r="G724" s="676"/>
      <c r="H724" s="677"/>
      <c r="I724" s="676"/>
      <c r="J724" s="676"/>
      <c r="K724" s="675"/>
      <c r="L724" s="675"/>
      <c r="M724" s="675"/>
      <c r="N724" s="675"/>
      <c r="O724" s="675"/>
      <c r="P724" s="675"/>
      <c r="Q724" s="675"/>
      <c r="R724" s="675"/>
      <c r="S724" s="675"/>
      <c r="T724" s="676"/>
      <c r="U724" s="676"/>
      <c r="V724" s="676"/>
      <c r="W724" s="669"/>
    </row>
    <row r="725" spans="1:23" ht="12.75" customHeight="1" x14ac:dyDescent="0.2">
      <c r="A725" s="676"/>
      <c r="B725" s="676"/>
      <c r="C725" s="676"/>
      <c r="D725" s="676"/>
      <c r="E725" s="676"/>
      <c r="F725" s="676"/>
      <c r="G725" s="676"/>
      <c r="H725" s="677"/>
      <c r="I725" s="676"/>
      <c r="J725" s="676"/>
      <c r="K725" s="675"/>
      <c r="L725" s="675"/>
      <c r="M725" s="675"/>
      <c r="N725" s="675"/>
      <c r="O725" s="675"/>
      <c r="P725" s="675"/>
      <c r="Q725" s="675"/>
      <c r="R725" s="675"/>
      <c r="S725" s="675"/>
      <c r="T725" s="676"/>
      <c r="U725" s="676"/>
      <c r="V725" s="676"/>
      <c r="W725" s="669"/>
    </row>
    <row r="726" spans="1:23" ht="12.75" customHeight="1" x14ac:dyDescent="0.2">
      <c r="A726" s="676"/>
      <c r="B726" s="676"/>
      <c r="C726" s="676"/>
      <c r="D726" s="676"/>
      <c r="E726" s="676"/>
      <c r="F726" s="676"/>
      <c r="G726" s="676"/>
      <c r="H726" s="677"/>
      <c r="I726" s="676"/>
      <c r="J726" s="676"/>
      <c r="K726" s="675"/>
      <c r="L726" s="675"/>
      <c r="M726" s="675"/>
      <c r="N726" s="675"/>
      <c r="O726" s="675"/>
      <c r="P726" s="675"/>
      <c r="Q726" s="675"/>
      <c r="R726" s="675"/>
      <c r="S726" s="675"/>
      <c r="T726" s="676"/>
      <c r="U726" s="676"/>
      <c r="V726" s="676"/>
      <c r="W726" s="669"/>
    </row>
    <row r="727" spans="1:23" ht="12.75" customHeight="1" x14ac:dyDescent="0.2">
      <c r="A727" s="676"/>
      <c r="B727" s="676"/>
      <c r="C727" s="676"/>
      <c r="D727" s="676"/>
      <c r="E727" s="676"/>
      <c r="F727" s="676"/>
      <c r="G727" s="676"/>
      <c r="H727" s="677"/>
      <c r="I727" s="676"/>
      <c r="J727" s="676"/>
      <c r="K727" s="675"/>
      <c r="L727" s="675"/>
      <c r="M727" s="675"/>
      <c r="N727" s="675"/>
      <c r="O727" s="675"/>
      <c r="P727" s="675"/>
      <c r="Q727" s="675"/>
      <c r="R727" s="675"/>
      <c r="S727" s="675"/>
      <c r="T727" s="676"/>
      <c r="U727" s="676"/>
      <c r="V727" s="676"/>
      <c r="W727" s="669"/>
    </row>
    <row r="728" spans="1:23" ht="12.75" customHeight="1" x14ac:dyDescent="0.2">
      <c r="A728" s="676"/>
      <c r="B728" s="676"/>
      <c r="C728" s="676"/>
      <c r="D728" s="676"/>
      <c r="E728" s="676"/>
      <c r="F728" s="676"/>
      <c r="G728" s="676"/>
      <c r="H728" s="677"/>
      <c r="I728" s="676"/>
      <c r="J728" s="676"/>
      <c r="K728" s="675"/>
      <c r="L728" s="675"/>
      <c r="M728" s="675"/>
      <c r="N728" s="675"/>
      <c r="O728" s="675"/>
      <c r="P728" s="675"/>
      <c r="Q728" s="675"/>
      <c r="R728" s="675"/>
      <c r="S728" s="675"/>
      <c r="T728" s="676"/>
      <c r="U728" s="676"/>
      <c r="V728" s="676"/>
      <c r="W728" s="669"/>
    </row>
    <row r="729" spans="1:23" ht="12.75" customHeight="1" x14ac:dyDescent="0.2">
      <c r="A729" s="676"/>
      <c r="B729" s="676"/>
      <c r="C729" s="676"/>
      <c r="D729" s="676"/>
      <c r="E729" s="676"/>
      <c r="F729" s="676"/>
      <c r="G729" s="676"/>
      <c r="H729" s="677"/>
      <c r="I729" s="676"/>
      <c r="J729" s="676"/>
      <c r="K729" s="675"/>
      <c r="L729" s="675"/>
      <c r="M729" s="675"/>
      <c r="N729" s="675"/>
      <c r="O729" s="675"/>
      <c r="P729" s="675"/>
      <c r="Q729" s="675"/>
      <c r="R729" s="675"/>
      <c r="S729" s="675"/>
      <c r="T729" s="676"/>
      <c r="U729" s="676"/>
      <c r="V729" s="676"/>
      <c r="W729" s="669"/>
    </row>
    <row r="730" spans="1:23" ht="12.75" customHeight="1" x14ac:dyDescent="0.2">
      <c r="A730" s="676"/>
      <c r="B730" s="676"/>
      <c r="C730" s="676"/>
      <c r="D730" s="676"/>
      <c r="E730" s="676"/>
      <c r="F730" s="676"/>
      <c r="G730" s="676"/>
      <c r="H730" s="677"/>
      <c r="I730" s="676"/>
      <c r="J730" s="676"/>
      <c r="K730" s="675"/>
      <c r="L730" s="675"/>
      <c r="M730" s="675"/>
      <c r="N730" s="675"/>
      <c r="O730" s="675"/>
      <c r="P730" s="675"/>
      <c r="Q730" s="675"/>
      <c r="R730" s="675"/>
      <c r="S730" s="675"/>
      <c r="T730" s="676"/>
      <c r="U730" s="676"/>
      <c r="V730" s="676"/>
      <c r="W730" s="669"/>
    </row>
    <row r="731" spans="1:23" ht="12.75" customHeight="1" x14ac:dyDescent="0.2">
      <c r="A731" s="676"/>
      <c r="B731" s="676"/>
      <c r="C731" s="676"/>
      <c r="D731" s="676"/>
      <c r="E731" s="676"/>
      <c r="F731" s="676"/>
      <c r="G731" s="676"/>
      <c r="H731" s="677"/>
      <c r="I731" s="676"/>
      <c r="J731" s="676"/>
      <c r="K731" s="675"/>
      <c r="L731" s="675"/>
      <c r="M731" s="675"/>
      <c r="N731" s="675"/>
      <c r="O731" s="675"/>
      <c r="P731" s="675"/>
      <c r="Q731" s="675"/>
      <c r="R731" s="675"/>
      <c r="S731" s="675"/>
      <c r="T731" s="676"/>
      <c r="U731" s="676"/>
      <c r="V731" s="676"/>
      <c r="W731" s="669"/>
    </row>
    <row r="732" spans="1:23" ht="12.75" customHeight="1" x14ac:dyDescent="0.2">
      <c r="A732" s="676"/>
      <c r="B732" s="676"/>
      <c r="C732" s="676"/>
      <c r="D732" s="676"/>
      <c r="E732" s="676"/>
      <c r="F732" s="676"/>
      <c r="G732" s="676"/>
      <c r="H732" s="677"/>
      <c r="I732" s="676"/>
      <c r="J732" s="676"/>
      <c r="K732" s="675"/>
      <c r="L732" s="675"/>
      <c r="M732" s="675"/>
      <c r="N732" s="675"/>
      <c r="O732" s="675"/>
      <c r="P732" s="675"/>
      <c r="Q732" s="675"/>
      <c r="R732" s="675"/>
      <c r="S732" s="675"/>
      <c r="T732" s="676"/>
      <c r="U732" s="676"/>
      <c r="V732" s="676"/>
      <c r="W732" s="669"/>
    </row>
    <row r="733" spans="1:23" ht="12.75" customHeight="1" x14ac:dyDescent="0.2">
      <c r="A733" s="676"/>
      <c r="B733" s="676"/>
      <c r="C733" s="676"/>
      <c r="D733" s="676"/>
      <c r="E733" s="676"/>
      <c r="F733" s="676"/>
      <c r="G733" s="676"/>
      <c r="H733" s="677"/>
      <c r="I733" s="676"/>
      <c r="J733" s="676"/>
      <c r="K733" s="675"/>
      <c r="L733" s="675"/>
      <c r="M733" s="675"/>
      <c r="N733" s="675"/>
      <c r="O733" s="675"/>
      <c r="P733" s="675"/>
      <c r="Q733" s="675"/>
      <c r="R733" s="675"/>
      <c r="S733" s="675"/>
      <c r="T733" s="676"/>
      <c r="U733" s="676"/>
      <c r="V733" s="676"/>
      <c r="W733" s="669"/>
    </row>
    <row r="734" spans="1:23" ht="12.75" customHeight="1" x14ac:dyDescent="0.2">
      <c r="A734" s="676"/>
      <c r="B734" s="676"/>
      <c r="C734" s="676"/>
      <c r="D734" s="676"/>
      <c r="E734" s="676"/>
      <c r="F734" s="676"/>
      <c r="G734" s="676"/>
      <c r="H734" s="677"/>
      <c r="I734" s="676"/>
      <c r="J734" s="676"/>
      <c r="K734" s="675"/>
      <c r="L734" s="675"/>
      <c r="M734" s="675"/>
      <c r="N734" s="675"/>
      <c r="O734" s="675"/>
      <c r="P734" s="675"/>
      <c r="Q734" s="675"/>
      <c r="R734" s="675"/>
      <c r="S734" s="675"/>
      <c r="T734" s="676"/>
      <c r="U734" s="676"/>
      <c r="V734" s="676"/>
      <c r="W734" s="669"/>
    </row>
    <row r="735" spans="1:23" ht="12.75" customHeight="1" x14ac:dyDescent="0.2">
      <c r="A735" s="676"/>
      <c r="B735" s="676"/>
      <c r="C735" s="676"/>
      <c r="D735" s="676"/>
      <c r="E735" s="676"/>
      <c r="F735" s="676"/>
      <c r="G735" s="676"/>
      <c r="H735" s="677"/>
      <c r="I735" s="676"/>
      <c r="J735" s="676"/>
      <c r="K735" s="675"/>
      <c r="L735" s="675"/>
      <c r="M735" s="675"/>
      <c r="N735" s="675"/>
      <c r="O735" s="675"/>
      <c r="P735" s="675"/>
      <c r="Q735" s="675"/>
      <c r="R735" s="675"/>
      <c r="S735" s="675"/>
      <c r="T735" s="676"/>
      <c r="U735" s="676"/>
      <c r="V735" s="676"/>
      <c r="W735" s="669"/>
    </row>
    <row r="736" spans="1:23" ht="12.75" customHeight="1" x14ac:dyDescent="0.2">
      <c r="A736" s="676"/>
      <c r="B736" s="676"/>
      <c r="C736" s="676"/>
      <c r="D736" s="676"/>
      <c r="E736" s="676"/>
      <c r="F736" s="676"/>
      <c r="G736" s="676"/>
      <c r="H736" s="677"/>
      <c r="I736" s="676"/>
      <c r="J736" s="676"/>
      <c r="K736" s="675"/>
      <c r="L736" s="675"/>
      <c r="M736" s="675"/>
      <c r="N736" s="675"/>
      <c r="O736" s="675"/>
      <c r="P736" s="675"/>
      <c r="Q736" s="675"/>
      <c r="R736" s="675"/>
      <c r="S736" s="675"/>
      <c r="T736" s="676"/>
      <c r="U736" s="676"/>
      <c r="V736" s="676"/>
      <c r="W736" s="669"/>
    </row>
    <row r="737" spans="1:23" ht="12.75" customHeight="1" x14ac:dyDescent="0.2">
      <c r="A737" s="676"/>
      <c r="B737" s="676"/>
      <c r="C737" s="676"/>
      <c r="D737" s="676"/>
      <c r="E737" s="676"/>
      <c r="F737" s="676"/>
      <c r="G737" s="676"/>
      <c r="H737" s="677"/>
      <c r="I737" s="676"/>
      <c r="J737" s="676"/>
      <c r="K737" s="675"/>
      <c r="L737" s="675"/>
      <c r="M737" s="675"/>
      <c r="N737" s="675"/>
      <c r="O737" s="675"/>
      <c r="P737" s="675"/>
      <c r="Q737" s="675"/>
      <c r="R737" s="675"/>
      <c r="S737" s="675"/>
      <c r="T737" s="676"/>
      <c r="U737" s="676"/>
      <c r="V737" s="676"/>
      <c r="W737" s="669"/>
    </row>
    <row r="738" spans="1:23" ht="12.75" customHeight="1" x14ac:dyDescent="0.2">
      <c r="A738" s="676"/>
      <c r="B738" s="676"/>
      <c r="C738" s="676"/>
      <c r="D738" s="676"/>
      <c r="E738" s="676"/>
      <c r="F738" s="676"/>
      <c r="G738" s="676"/>
      <c r="H738" s="676"/>
      <c r="I738" s="676"/>
      <c r="J738" s="676"/>
      <c r="K738" s="675"/>
      <c r="L738" s="675"/>
      <c r="M738" s="675"/>
      <c r="N738" s="675"/>
      <c r="O738" s="675"/>
      <c r="P738" s="675"/>
      <c r="Q738" s="675"/>
      <c r="R738" s="675"/>
      <c r="S738" s="675"/>
      <c r="T738" s="676"/>
      <c r="U738" s="676"/>
      <c r="V738" s="676"/>
      <c r="W738" s="669"/>
    </row>
    <row r="739" spans="1:23" ht="12.75" customHeight="1" x14ac:dyDescent="0.2">
      <c r="A739" s="676"/>
      <c r="B739" s="676"/>
      <c r="C739" s="676"/>
      <c r="D739" s="676"/>
      <c r="E739" s="676"/>
      <c r="F739" s="676"/>
      <c r="G739" s="676"/>
      <c r="H739" s="677"/>
      <c r="I739" s="676"/>
      <c r="J739" s="676"/>
      <c r="K739" s="675"/>
      <c r="L739" s="675"/>
      <c r="M739" s="675"/>
      <c r="N739" s="675"/>
      <c r="O739" s="675"/>
      <c r="P739" s="675"/>
      <c r="Q739" s="675"/>
      <c r="R739" s="675"/>
      <c r="S739" s="675"/>
      <c r="T739" s="676"/>
      <c r="U739" s="676"/>
      <c r="V739" s="676"/>
      <c r="W739" s="669"/>
    </row>
    <row r="740" spans="1:23" ht="12.75" customHeight="1" x14ac:dyDescent="0.2">
      <c r="A740" s="676"/>
      <c r="B740" s="676"/>
      <c r="C740" s="676"/>
      <c r="D740" s="676"/>
      <c r="E740" s="676"/>
      <c r="F740" s="676"/>
      <c r="G740" s="676"/>
      <c r="H740" s="677"/>
      <c r="I740" s="676"/>
      <c r="J740" s="676"/>
      <c r="K740" s="675"/>
      <c r="L740" s="675"/>
      <c r="M740" s="675"/>
      <c r="N740" s="675"/>
      <c r="O740" s="675"/>
      <c r="P740" s="675"/>
      <c r="Q740" s="675"/>
      <c r="R740" s="675"/>
      <c r="S740" s="675"/>
      <c r="T740" s="676"/>
      <c r="U740" s="676"/>
      <c r="V740" s="676"/>
      <c r="W740" s="669"/>
    </row>
    <row r="741" spans="1:23" ht="12.75" customHeight="1" x14ac:dyDescent="0.2">
      <c r="A741" s="676"/>
      <c r="B741" s="676"/>
      <c r="C741" s="676"/>
      <c r="D741" s="676"/>
      <c r="E741" s="676"/>
      <c r="F741" s="676"/>
      <c r="G741" s="676"/>
      <c r="H741" s="677"/>
      <c r="I741" s="676"/>
      <c r="J741" s="676"/>
      <c r="K741" s="675"/>
      <c r="L741" s="675"/>
      <c r="M741" s="675"/>
      <c r="N741" s="675"/>
      <c r="O741" s="675"/>
      <c r="P741" s="675"/>
      <c r="Q741" s="675"/>
      <c r="R741" s="675"/>
      <c r="S741" s="675"/>
      <c r="T741" s="676"/>
      <c r="U741" s="676"/>
      <c r="V741" s="676"/>
      <c r="W741" s="669"/>
    </row>
    <row r="742" spans="1:23" ht="12.75" customHeight="1" x14ac:dyDescent="0.2">
      <c r="A742" s="676"/>
      <c r="B742" s="676"/>
      <c r="C742" s="676"/>
      <c r="D742" s="676"/>
      <c r="E742" s="676"/>
      <c r="F742" s="676"/>
      <c r="G742" s="676"/>
      <c r="H742" s="677"/>
      <c r="I742" s="676"/>
      <c r="J742" s="676"/>
      <c r="K742" s="675"/>
      <c r="L742" s="675"/>
      <c r="M742" s="675"/>
      <c r="N742" s="675"/>
      <c r="O742" s="675"/>
      <c r="P742" s="675"/>
      <c r="Q742" s="675"/>
      <c r="R742" s="675"/>
      <c r="S742" s="675"/>
      <c r="T742" s="676"/>
      <c r="U742" s="676"/>
      <c r="V742" s="676"/>
      <c r="W742" s="669"/>
    </row>
    <row r="743" spans="1:23" ht="12.75" customHeight="1" x14ac:dyDescent="0.2">
      <c r="A743" s="676"/>
      <c r="B743" s="676"/>
      <c r="C743" s="676"/>
      <c r="D743" s="676"/>
      <c r="E743" s="676"/>
      <c r="F743" s="676"/>
      <c r="G743" s="676"/>
      <c r="H743" s="677"/>
      <c r="I743" s="676"/>
      <c r="J743" s="676"/>
      <c r="K743" s="675"/>
      <c r="L743" s="675"/>
      <c r="M743" s="675"/>
      <c r="N743" s="675"/>
      <c r="O743" s="675"/>
      <c r="P743" s="675"/>
      <c r="Q743" s="675"/>
      <c r="R743" s="675"/>
      <c r="S743" s="675"/>
      <c r="T743" s="676"/>
      <c r="U743" s="676"/>
      <c r="V743" s="676"/>
      <c r="W743" s="669"/>
    </row>
    <row r="744" spans="1:23" ht="12.75" customHeight="1" x14ac:dyDescent="0.2">
      <c r="A744" s="676"/>
      <c r="B744" s="676"/>
      <c r="C744" s="676"/>
      <c r="D744" s="676"/>
      <c r="E744" s="676"/>
      <c r="F744" s="676"/>
      <c r="G744" s="676"/>
      <c r="H744" s="677"/>
      <c r="I744" s="676"/>
      <c r="J744" s="676"/>
      <c r="K744" s="675"/>
      <c r="L744" s="675"/>
      <c r="M744" s="675"/>
      <c r="N744" s="675"/>
      <c r="O744" s="675"/>
      <c r="P744" s="675"/>
      <c r="Q744" s="675"/>
      <c r="R744" s="675"/>
      <c r="S744" s="675"/>
      <c r="T744" s="676"/>
      <c r="U744" s="676"/>
      <c r="V744" s="676"/>
      <c r="W744" s="669"/>
    </row>
    <row r="745" spans="1:23" ht="12.75" customHeight="1" x14ac:dyDescent="0.2">
      <c r="A745" s="676"/>
      <c r="B745" s="676"/>
      <c r="C745" s="676"/>
      <c r="D745" s="676"/>
      <c r="E745" s="676"/>
      <c r="F745" s="676"/>
      <c r="G745" s="676"/>
      <c r="H745" s="676"/>
      <c r="I745" s="676"/>
      <c r="J745" s="676"/>
      <c r="K745" s="675"/>
      <c r="L745" s="675"/>
      <c r="M745" s="675"/>
      <c r="N745" s="675"/>
      <c r="O745" s="675"/>
      <c r="P745" s="675"/>
      <c r="Q745" s="675"/>
      <c r="R745" s="675"/>
      <c r="S745" s="675"/>
      <c r="T745" s="676"/>
      <c r="U745" s="676"/>
      <c r="V745" s="676"/>
      <c r="W745" s="669"/>
    </row>
    <row r="746" spans="1:23" ht="12.75" customHeight="1" x14ac:dyDescent="0.2">
      <c r="A746" s="676"/>
      <c r="B746" s="676"/>
      <c r="C746" s="676"/>
      <c r="D746" s="676"/>
      <c r="E746" s="676"/>
      <c r="F746" s="676"/>
      <c r="G746" s="676"/>
      <c r="H746" s="677"/>
      <c r="I746" s="676"/>
      <c r="J746" s="676"/>
      <c r="K746" s="675"/>
      <c r="L746" s="675"/>
      <c r="M746" s="675"/>
      <c r="N746" s="675"/>
      <c r="O746" s="675"/>
      <c r="P746" s="675"/>
      <c r="Q746" s="675"/>
      <c r="R746" s="675"/>
      <c r="S746" s="675"/>
      <c r="T746" s="676"/>
      <c r="U746" s="676"/>
      <c r="V746" s="676"/>
      <c r="W746" s="669"/>
    </row>
    <row r="747" spans="1:23" ht="12.75" customHeight="1" x14ac:dyDescent="0.2">
      <c r="A747" s="676"/>
      <c r="B747" s="676"/>
      <c r="C747" s="676"/>
      <c r="D747" s="676"/>
      <c r="E747" s="676"/>
      <c r="F747" s="676"/>
      <c r="G747" s="676"/>
      <c r="H747" s="677"/>
      <c r="I747" s="676"/>
      <c r="J747" s="676"/>
      <c r="K747" s="675"/>
      <c r="L747" s="675"/>
      <c r="M747" s="675"/>
      <c r="N747" s="675"/>
      <c r="O747" s="675"/>
      <c r="P747" s="675"/>
      <c r="Q747" s="675"/>
      <c r="R747" s="675"/>
      <c r="S747" s="675"/>
      <c r="T747" s="676"/>
      <c r="U747" s="676"/>
      <c r="V747" s="676"/>
      <c r="W747" s="669"/>
    </row>
    <row r="748" spans="1:23" ht="12.75" customHeight="1" x14ac:dyDescent="0.2">
      <c r="A748" s="676"/>
      <c r="B748" s="676"/>
      <c r="C748" s="676"/>
      <c r="D748" s="676"/>
      <c r="E748" s="676"/>
      <c r="F748" s="676"/>
      <c r="G748" s="676"/>
      <c r="H748" s="677"/>
      <c r="I748" s="676"/>
      <c r="J748" s="676"/>
      <c r="K748" s="675"/>
      <c r="L748" s="675"/>
      <c r="M748" s="675"/>
      <c r="N748" s="675"/>
      <c r="O748" s="675"/>
      <c r="P748" s="675"/>
      <c r="Q748" s="675"/>
      <c r="R748" s="675"/>
      <c r="S748" s="675"/>
      <c r="T748" s="676"/>
      <c r="U748" s="676"/>
      <c r="V748" s="676"/>
      <c r="W748" s="669"/>
    </row>
    <row r="749" spans="1:23" ht="12.75" customHeight="1" x14ac:dyDescent="0.2">
      <c r="A749" s="676"/>
      <c r="B749" s="676"/>
      <c r="C749" s="676"/>
      <c r="D749" s="676"/>
      <c r="E749" s="676"/>
      <c r="F749" s="676"/>
      <c r="G749" s="676"/>
      <c r="H749" s="677"/>
      <c r="I749" s="676"/>
      <c r="J749" s="676"/>
      <c r="K749" s="675"/>
      <c r="L749" s="675"/>
      <c r="M749" s="675"/>
      <c r="N749" s="675"/>
      <c r="O749" s="675"/>
      <c r="P749" s="675"/>
      <c r="Q749" s="675"/>
      <c r="R749" s="675"/>
      <c r="S749" s="675"/>
      <c r="T749" s="676"/>
      <c r="U749" s="676"/>
      <c r="V749" s="676"/>
      <c r="W749" s="669"/>
    </row>
    <row r="750" spans="1:23" ht="12.75" customHeight="1" x14ac:dyDescent="0.2">
      <c r="A750" s="676"/>
      <c r="B750" s="676"/>
      <c r="C750" s="676"/>
      <c r="D750" s="676"/>
      <c r="E750" s="676"/>
      <c r="F750" s="676"/>
      <c r="G750" s="676"/>
      <c r="H750" s="677"/>
      <c r="I750" s="676"/>
      <c r="J750" s="676"/>
      <c r="K750" s="675"/>
      <c r="L750" s="675"/>
      <c r="M750" s="675"/>
      <c r="N750" s="675"/>
      <c r="O750" s="675"/>
      <c r="P750" s="675"/>
      <c r="Q750" s="675"/>
      <c r="R750" s="675"/>
      <c r="S750" s="675"/>
      <c r="T750" s="676"/>
      <c r="U750" s="676"/>
      <c r="V750" s="676"/>
      <c r="W750" s="669"/>
    </row>
    <row r="751" spans="1:23" ht="12.75" customHeight="1" x14ac:dyDescent="0.2">
      <c r="A751" s="676"/>
      <c r="B751" s="676"/>
      <c r="C751" s="676"/>
      <c r="D751" s="676"/>
      <c r="E751" s="676"/>
      <c r="F751" s="676"/>
      <c r="G751" s="676"/>
      <c r="H751" s="677"/>
      <c r="I751" s="676"/>
      <c r="J751" s="676"/>
      <c r="K751" s="675"/>
      <c r="L751" s="675"/>
      <c r="M751" s="675"/>
      <c r="N751" s="675"/>
      <c r="O751" s="675"/>
      <c r="P751" s="675"/>
      <c r="Q751" s="675"/>
      <c r="R751" s="675"/>
      <c r="S751" s="675"/>
      <c r="T751" s="676"/>
      <c r="U751" s="676"/>
      <c r="V751" s="676"/>
      <c r="W751" s="669"/>
    </row>
    <row r="752" spans="1:23" ht="12.75" customHeight="1" x14ac:dyDescent="0.2">
      <c r="A752" s="676"/>
      <c r="B752" s="676"/>
      <c r="C752" s="676"/>
      <c r="D752" s="676"/>
      <c r="E752" s="676"/>
      <c r="F752" s="676"/>
      <c r="G752" s="676"/>
      <c r="H752" s="676"/>
      <c r="I752" s="676"/>
      <c r="J752" s="676"/>
      <c r="K752" s="675"/>
      <c r="L752" s="675"/>
      <c r="M752" s="675"/>
      <c r="N752" s="675"/>
      <c r="O752" s="675"/>
      <c r="P752" s="675"/>
      <c r="Q752" s="675"/>
      <c r="R752" s="675"/>
      <c r="S752" s="675"/>
      <c r="T752" s="676"/>
      <c r="U752" s="676"/>
      <c r="V752" s="676"/>
      <c r="W752" s="669"/>
    </row>
    <row r="753" spans="1:23" ht="12.75" customHeight="1" x14ac:dyDescent="0.2">
      <c r="A753" s="676"/>
      <c r="B753" s="676"/>
      <c r="C753" s="676"/>
      <c r="D753" s="676"/>
      <c r="E753" s="676"/>
      <c r="F753" s="676"/>
      <c r="G753" s="676"/>
      <c r="H753" s="676"/>
      <c r="I753" s="676"/>
      <c r="J753" s="676"/>
      <c r="K753" s="675"/>
      <c r="L753" s="675"/>
      <c r="M753" s="675"/>
      <c r="N753" s="675"/>
      <c r="O753" s="675"/>
      <c r="P753" s="675"/>
      <c r="Q753" s="675"/>
      <c r="R753" s="675"/>
      <c r="S753" s="675"/>
      <c r="T753" s="676"/>
      <c r="U753" s="676"/>
      <c r="V753" s="676"/>
      <c r="W753" s="669"/>
    </row>
    <row r="754" spans="1:23" ht="12.75" customHeight="1" x14ac:dyDescent="0.2">
      <c r="A754" s="676"/>
      <c r="B754" s="676"/>
      <c r="C754" s="676"/>
      <c r="D754" s="676"/>
      <c r="E754" s="676"/>
      <c r="F754" s="676"/>
      <c r="G754" s="676"/>
      <c r="H754" s="676"/>
      <c r="I754" s="676"/>
      <c r="J754" s="676"/>
      <c r="K754" s="675"/>
      <c r="L754" s="675"/>
      <c r="M754" s="675"/>
      <c r="N754" s="675"/>
      <c r="O754" s="675"/>
      <c r="P754" s="675"/>
      <c r="Q754" s="675"/>
      <c r="R754" s="675"/>
      <c r="S754" s="675"/>
      <c r="T754" s="676"/>
      <c r="U754" s="676"/>
      <c r="V754" s="676"/>
      <c r="W754" s="669"/>
    </row>
    <row r="755" spans="1:23" ht="12.75" customHeight="1" x14ac:dyDescent="0.2">
      <c r="A755" s="676"/>
      <c r="B755" s="676"/>
      <c r="C755" s="676"/>
      <c r="D755" s="676"/>
      <c r="E755" s="676"/>
      <c r="F755" s="676"/>
      <c r="G755" s="676"/>
      <c r="H755" s="676"/>
      <c r="I755" s="676"/>
      <c r="J755" s="676"/>
      <c r="K755" s="675"/>
      <c r="L755" s="675"/>
      <c r="M755" s="675"/>
      <c r="N755" s="675"/>
      <c r="O755" s="675"/>
      <c r="P755" s="675"/>
      <c r="Q755" s="675"/>
      <c r="R755" s="675"/>
      <c r="S755" s="675"/>
      <c r="T755" s="676"/>
      <c r="U755" s="676"/>
      <c r="V755" s="676"/>
      <c r="W755" s="669"/>
    </row>
    <row r="756" spans="1:23" ht="12.75" customHeight="1" x14ac:dyDescent="0.2">
      <c r="A756" s="676"/>
      <c r="B756" s="676"/>
      <c r="C756" s="676"/>
      <c r="D756" s="676"/>
      <c r="E756" s="676"/>
      <c r="F756" s="676"/>
      <c r="G756" s="676"/>
      <c r="H756" s="676"/>
      <c r="I756" s="676"/>
      <c r="J756" s="676"/>
      <c r="K756" s="675"/>
      <c r="L756" s="675"/>
      <c r="M756" s="675"/>
      <c r="N756" s="675"/>
      <c r="O756" s="675"/>
      <c r="P756" s="675"/>
      <c r="Q756" s="675"/>
      <c r="R756" s="675"/>
      <c r="S756" s="675"/>
      <c r="T756" s="676"/>
      <c r="U756" s="676"/>
      <c r="V756" s="676"/>
      <c r="W756" s="669"/>
    </row>
    <row r="757" spans="1:23" ht="12.75" customHeight="1" x14ac:dyDescent="0.2">
      <c r="A757" s="676"/>
      <c r="B757" s="676"/>
      <c r="C757" s="676"/>
      <c r="D757" s="676"/>
      <c r="E757" s="676"/>
      <c r="F757" s="676"/>
      <c r="G757" s="676"/>
      <c r="H757" s="676"/>
      <c r="I757" s="676"/>
      <c r="J757" s="676"/>
      <c r="K757" s="675"/>
      <c r="L757" s="675"/>
      <c r="M757" s="675"/>
      <c r="N757" s="675"/>
      <c r="O757" s="675"/>
      <c r="P757" s="675"/>
      <c r="Q757" s="675"/>
      <c r="R757" s="675"/>
      <c r="S757" s="675"/>
      <c r="T757" s="676"/>
      <c r="U757" s="676"/>
      <c r="V757" s="676"/>
      <c r="W757" s="669"/>
    </row>
    <row r="758" spans="1:23" ht="12.75" customHeight="1" x14ac:dyDescent="0.2">
      <c r="A758" s="676"/>
      <c r="B758" s="676"/>
      <c r="C758" s="676"/>
      <c r="D758" s="676"/>
      <c r="E758" s="676"/>
      <c r="F758" s="676"/>
      <c r="G758" s="676"/>
      <c r="H758" s="677"/>
      <c r="I758" s="676"/>
      <c r="J758" s="676"/>
      <c r="K758" s="675"/>
      <c r="L758" s="675"/>
      <c r="M758" s="675"/>
      <c r="N758" s="675"/>
      <c r="O758" s="675"/>
      <c r="P758" s="675"/>
      <c r="Q758" s="675"/>
      <c r="R758" s="675"/>
      <c r="S758" s="675"/>
      <c r="T758" s="676"/>
      <c r="U758" s="676"/>
      <c r="V758" s="676"/>
      <c r="W758" s="669"/>
    </row>
    <row r="759" spans="1:23" ht="12.75" customHeight="1" x14ac:dyDescent="0.2">
      <c r="A759" s="676"/>
      <c r="B759" s="676"/>
      <c r="C759" s="676"/>
      <c r="D759" s="676"/>
      <c r="E759" s="676"/>
      <c r="F759" s="676"/>
      <c r="G759" s="676"/>
      <c r="H759" s="677"/>
      <c r="I759" s="676"/>
      <c r="J759" s="676"/>
      <c r="K759" s="675"/>
      <c r="L759" s="675"/>
      <c r="M759" s="675"/>
      <c r="N759" s="675"/>
      <c r="O759" s="675"/>
      <c r="P759" s="675"/>
      <c r="Q759" s="675"/>
      <c r="R759" s="675"/>
      <c r="S759" s="675"/>
      <c r="T759" s="676"/>
      <c r="U759" s="676"/>
      <c r="V759" s="676"/>
      <c r="W759" s="669"/>
    </row>
    <row r="760" spans="1:23" ht="12.75" customHeight="1" x14ac:dyDescent="0.2">
      <c r="A760" s="676"/>
      <c r="B760" s="676"/>
      <c r="C760" s="676"/>
      <c r="D760" s="676"/>
      <c r="E760" s="676"/>
      <c r="F760" s="676"/>
      <c r="G760" s="676"/>
      <c r="H760" s="677"/>
      <c r="I760" s="676"/>
      <c r="J760" s="676"/>
      <c r="K760" s="675"/>
      <c r="L760" s="675"/>
      <c r="M760" s="675"/>
      <c r="N760" s="675"/>
      <c r="O760" s="675"/>
      <c r="P760" s="675"/>
      <c r="Q760" s="675"/>
      <c r="R760" s="675"/>
      <c r="S760" s="675"/>
      <c r="T760" s="676"/>
      <c r="U760" s="676"/>
      <c r="V760" s="676"/>
      <c r="W760" s="669"/>
    </row>
    <row r="761" spans="1:23" ht="12.75" customHeight="1" x14ac:dyDescent="0.2">
      <c r="A761" s="676"/>
      <c r="B761" s="676"/>
      <c r="C761" s="676"/>
      <c r="D761" s="676"/>
      <c r="E761" s="676"/>
      <c r="F761" s="676"/>
      <c r="G761" s="676"/>
      <c r="H761" s="677"/>
      <c r="I761" s="676"/>
      <c r="J761" s="676"/>
      <c r="K761" s="675"/>
      <c r="L761" s="675"/>
      <c r="M761" s="675"/>
      <c r="N761" s="675"/>
      <c r="O761" s="675"/>
      <c r="P761" s="675"/>
      <c r="Q761" s="675"/>
      <c r="R761" s="675"/>
      <c r="S761" s="675"/>
      <c r="T761" s="676"/>
      <c r="U761" s="676"/>
      <c r="V761" s="676"/>
      <c r="W761" s="669"/>
    </row>
    <row r="762" spans="1:23" ht="12.75" customHeight="1" x14ac:dyDescent="0.2">
      <c r="A762" s="676"/>
      <c r="B762" s="676"/>
      <c r="C762" s="676"/>
      <c r="D762" s="676"/>
      <c r="E762" s="676"/>
      <c r="F762" s="676"/>
      <c r="G762" s="676"/>
      <c r="H762" s="677"/>
      <c r="I762" s="676"/>
      <c r="J762" s="676"/>
      <c r="K762" s="675"/>
      <c r="L762" s="675"/>
      <c r="M762" s="675"/>
      <c r="N762" s="675"/>
      <c r="O762" s="675"/>
      <c r="P762" s="675"/>
      <c r="Q762" s="675"/>
      <c r="R762" s="675"/>
      <c r="S762" s="675"/>
      <c r="T762" s="676"/>
      <c r="U762" s="676"/>
      <c r="V762" s="676"/>
      <c r="W762" s="669"/>
    </row>
    <row r="763" spans="1:23" ht="12.75" customHeight="1" x14ac:dyDescent="0.2">
      <c r="A763" s="676"/>
      <c r="B763" s="676"/>
      <c r="C763" s="676"/>
      <c r="D763" s="676"/>
      <c r="E763" s="676"/>
      <c r="F763" s="676"/>
      <c r="G763" s="676"/>
      <c r="H763" s="677"/>
      <c r="I763" s="676"/>
      <c r="J763" s="676"/>
      <c r="K763" s="675"/>
      <c r="L763" s="675"/>
      <c r="M763" s="675"/>
      <c r="N763" s="675"/>
      <c r="O763" s="675"/>
      <c r="P763" s="675"/>
      <c r="Q763" s="675"/>
      <c r="R763" s="675"/>
      <c r="S763" s="675"/>
      <c r="T763" s="676"/>
      <c r="U763" s="676"/>
      <c r="V763" s="676"/>
      <c r="W763" s="669"/>
    </row>
    <row r="764" spans="1:23" ht="12.75" customHeight="1" x14ac:dyDescent="0.2">
      <c r="A764" s="676"/>
      <c r="B764" s="676"/>
      <c r="C764" s="676"/>
      <c r="D764" s="676"/>
      <c r="E764" s="676"/>
      <c r="F764" s="676"/>
      <c r="G764" s="676"/>
      <c r="H764" s="677"/>
      <c r="I764" s="676"/>
      <c r="J764" s="676"/>
      <c r="K764" s="675"/>
      <c r="L764" s="675"/>
      <c r="M764" s="675"/>
      <c r="N764" s="675"/>
      <c r="O764" s="675"/>
      <c r="P764" s="675"/>
      <c r="Q764" s="675"/>
      <c r="R764" s="675"/>
      <c r="S764" s="675"/>
      <c r="T764" s="676"/>
      <c r="U764" s="676"/>
      <c r="V764" s="676"/>
      <c r="W764" s="669"/>
    </row>
    <row r="765" spans="1:23" ht="12.75" customHeight="1" x14ac:dyDescent="0.2">
      <c r="A765" s="676"/>
      <c r="B765" s="676"/>
      <c r="C765" s="676"/>
      <c r="D765" s="676"/>
      <c r="E765" s="676"/>
      <c r="F765" s="676"/>
      <c r="G765" s="676"/>
      <c r="H765" s="677"/>
      <c r="I765" s="676"/>
      <c r="J765" s="676"/>
      <c r="K765" s="675"/>
      <c r="L765" s="675"/>
      <c r="M765" s="675"/>
      <c r="N765" s="675"/>
      <c r="O765" s="675"/>
      <c r="P765" s="675"/>
      <c r="Q765" s="675"/>
      <c r="R765" s="675"/>
      <c r="S765" s="675"/>
      <c r="T765" s="676"/>
      <c r="U765" s="676"/>
      <c r="V765" s="676"/>
      <c r="W765" s="669"/>
    </row>
    <row r="766" spans="1:23" ht="12.75" customHeight="1" x14ac:dyDescent="0.2">
      <c r="A766" s="676"/>
      <c r="B766" s="676"/>
      <c r="C766" s="676"/>
      <c r="D766" s="676"/>
      <c r="E766" s="676"/>
      <c r="F766" s="676"/>
      <c r="G766" s="676"/>
      <c r="H766" s="677"/>
      <c r="I766" s="676"/>
      <c r="J766" s="676"/>
      <c r="K766" s="675"/>
      <c r="L766" s="675"/>
      <c r="M766" s="675"/>
      <c r="N766" s="675"/>
      <c r="O766" s="675"/>
      <c r="P766" s="675"/>
      <c r="Q766" s="675"/>
      <c r="R766" s="675"/>
      <c r="S766" s="675"/>
      <c r="T766" s="676"/>
      <c r="U766" s="676"/>
      <c r="V766" s="676"/>
      <c r="W766" s="669"/>
    </row>
    <row r="767" spans="1:23" ht="12.75" customHeight="1" x14ac:dyDescent="0.2">
      <c r="A767" s="676"/>
      <c r="B767" s="676"/>
      <c r="C767" s="676"/>
      <c r="D767" s="676"/>
      <c r="E767" s="676"/>
      <c r="F767" s="676"/>
      <c r="G767" s="676"/>
      <c r="H767" s="677"/>
      <c r="I767" s="676"/>
      <c r="J767" s="676"/>
      <c r="K767" s="675"/>
      <c r="L767" s="675"/>
      <c r="M767" s="675"/>
      <c r="N767" s="675"/>
      <c r="O767" s="675"/>
      <c r="P767" s="675"/>
      <c r="Q767" s="675"/>
      <c r="R767" s="675"/>
      <c r="S767" s="675"/>
      <c r="T767" s="676"/>
      <c r="U767" s="676"/>
      <c r="V767" s="676"/>
      <c r="W767" s="669"/>
    </row>
    <row r="768" spans="1:23" ht="12.75" customHeight="1" x14ac:dyDescent="0.2">
      <c r="A768" s="676"/>
      <c r="B768" s="676"/>
      <c r="C768" s="676"/>
      <c r="D768" s="676"/>
      <c r="E768" s="676"/>
      <c r="F768" s="676"/>
      <c r="G768" s="676"/>
      <c r="H768" s="677"/>
      <c r="I768" s="676"/>
      <c r="J768" s="676"/>
      <c r="K768" s="675"/>
      <c r="L768" s="675"/>
      <c r="M768" s="675"/>
      <c r="N768" s="675"/>
      <c r="O768" s="675"/>
      <c r="P768" s="675"/>
      <c r="Q768" s="675"/>
      <c r="R768" s="675"/>
      <c r="S768" s="675"/>
      <c r="T768" s="676"/>
      <c r="U768" s="676"/>
      <c r="V768" s="676"/>
      <c r="W768" s="669"/>
    </row>
    <row r="769" spans="1:23" ht="12.75" customHeight="1" x14ac:dyDescent="0.2">
      <c r="A769" s="676"/>
      <c r="B769" s="676"/>
      <c r="C769" s="676"/>
      <c r="D769" s="676"/>
      <c r="E769" s="676"/>
      <c r="F769" s="676"/>
      <c r="G769" s="676"/>
      <c r="H769" s="677"/>
      <c r="I769" s="676"/>
      <c r="J769" s="676"/>
      <c r="K769" s="675"/>
      <c r="L769" s="675"/>
      <c r="M769" s="675"/>
      <c r="N769" s="675"/>
      <c r="O769" s="675"/>
      <c r="P769" s="675"/>
      <c r="Q769" s="675"/>
      <c r="R769" s="675"/>
      <c r="S769" s="675"/>
      <c r="T769" s="676"/>
      <c r="U769" s="676"/>
      <c r="V769" s="676"/>
      <c r="W769" s="669"/>
    </row>
    <row r="770" spans="1:23" ht="12.75" customHeight="1" x14ac:dyDescent="0.2">
      <c r="A770" s="676"/>
      <c r="B770" s="676"/>
      <c r="C770" s="676"/>
      <c r="D770" s="676"/>
      <c r="E770" s="676"/>
      <c r="F770" s="676"/>
      <c r="G770" s="676"/>
      <c r="H770" s="677"/>
      <c r="I770" s="676"/>
      <c r="J770" s="676"/>
      <c r="K770" s="675"/>
      <c r="L770" s="675"/>
      <c r="M770" s="675"/>
      <c r="N770" s="675"/>
      <c r="O770" s="675"/>
      <c r="P770" s="675"/>
      <c r="Q770" s="675"/>
      <c r="R770" s="675"/>
      <c r="S770" s="675"/>
      <c r="T770" s="676"/>
      <c r="U770" s="676"/>
      <c r="V770" s="676"/>
      <c r="W770" s="669"/>
    </row>
    <row r="771" spans="1:23" ht="12.75" customHeight="1" x14ac:dyDescent="0.2">
      <c r="A771" s="676"/>
      <c r="B771" s="676"/>
      <c r="C771" s="676"/>
      <c r="D771" s="676"/>
      <c r="E771" s="676"/>
      <c r="F771" s="676"/>
      <c r="G771" s="676"/>
      <c r="H771" s="677"/>
      <c r="I771" s="676"/>
      <c r="J771" s="676"/>
      <c r="K771" s="675"/>
      <c r="L771" s="675"/>
      <c r="M771" s="675"/>
      <c r="N771" s="675"/>
      <c r="O771" s="675"/>
      <c r="P771" s="675"/>
      <c r="Q771" s="675"/>
      <c r="R771" s="675"/>
      <c r="S771" s="675"/>
      <c r="T771" s="676"/>
      <c r="U771" s="676"/>
      <c r="V771" s="676"/>
      <c r="W771" s="669"/>
    </row>
    <row r="772" spans="1:23" ht="12.75" customHeight="1" x14ac:dyDescent="0.2">
      <c r="A772" s="676"/>
      <c r="B772" s="676"/>
      <c r="C772" s="676"/>
      <c r="D772" s="676"/>
      <c r="E772" s="676"/>
      <c r="F772" s="676"/>
      <c r="G772" s="676"/>
      <c r="H772" s="677"/>
      <c r="I772" s="676"/>
      <c r="J772" s="676"/>
      <c r="K772" s="675"/>
      <c r="L772" s="675"/>
      <c r="M772" s="675"/>
      <c r="N772" s="675"/>
      <c r="O772" s="675"/>
      <c r="P772" s="675"/>
      <c r="Q772" s="675"/>
      <c r="R772" s="675"/>
      <c r="S772" s="675"/>
      <c r="T772" s="676"/>
      <c r="U772" s="676"/>
      <c r="V772" s="676"/>
      <c r="W772" s="669"/>
    </row>
    <row r="773" spans="1:23" ht="12.75" customHeight="1" x14ac:dyDescent="0.2">
      <c r="A773" s="676"/>
      <c r="B773" s="676"/>
      <c r="C773" s="676"/>
      <c r="D773" s="676"/>
      <c r="E773" s="676"/>
      <c r="F773" s="676"/>
      <c r="G773" s="676"/>
      <c r="H773" s="676"/>
      <c r="I773" s="676"/>
      <c r="J773" s="676"/>
      <c r="K773" s="675"/>
      <c r="L773" s="675"/>
      <c r="M773" s="675"/>
      <c r="N773" s="675"/>
      <c r="O773" s="675"/>
      <c r="P773" s="675"/>
      <c r="Q773" s="675"/>
      <c r="R773" s="675"/>
      <c r="S773" s="675"/>
      <c r="T773" s="676"/>
      <c r="U773" s="676"/>
      <c r="V773" s="676"/>
      <c r="W773" s="669"/>
    </row>
    <row r="774" spans="1:23" ht="12.75" customHeight="1" x14ac:dyDescent="0.2">
      <c r="A774" s="676"/>
      <c r="B774" s="676"/>
      <c r="C774" s="676"/>
      <c r="D774" s="676"/>
      <c r="E774" s="676"/>
      <c r="F774" s="676"/>
      <c r="G774" s="676"/>
      <c r="H774" s="677"/>
      <c r="I774" s="676"/>
      <c r="J774" s="676"/>
      <c r="K774" s="675"/>
      <c r="L774" s="675"/>
      <c r="M774" s="675"/>
      <c r="N774" s="675"/>
      <c r="O774" s="675"/>
      <c r="P774" s="675"/>
      <c r="Q774" s="675"/>
      <c r="R774" s="675"/>
      <c r="S774" s="675"/>
      <c r="T774" s="676"/>
      <c r="U774" s="676"/>
      <c r="V774" s="676"/>
      <c r="W774" s="669"/>
    </row>
    <row r="775" spans="1:23" ht="12.75" customHeight="1" x14ac:dyDescent="0.2">
      <c r="A775" s="676"/>
      <c r="B775" s="676"/>
      <c r="C775" s="676"/>
      <c r="D775" s="676"/>
      <c r="E775" s="676"/>
      <c r="F775" s="676"/>
      <c r="G775" s="676"/>
      <c r="H775" s="677"/>
      <c r="I775" s="676"/>
      <c r="J775" s="676"/>
      <c r="K775" s="675"/>
      <c r="L775" s="675"/>
      <c r="M775" s="675"/>
      <c r="N775" s="675"/>
      <c r="O775" s="675"/>
      <c r="P775" s="675"/>
      <c r="Q775" s="675"/>
      <c r="R775" s="675"/>
      <c r="S775" s="675"/>
      <c r="T775" s="676"/>
      <c r="U775" s="676"/>
      <c r="V775" s="676"/>
      <c r="W775" s="669"/>
    </row>
    <row r="776" spans="1:23" ht="12.75" customHeight="1" x14ac:dyDescent="0.2">
      <c r="A776" s="676"/>
      <c r="B776" s="676"/>
      <c r="C776" s="676"/>
      <c r="D776" s="676"/>
      <c r="E776" s="676"/>
      <c r="F776" s="676"/>
      <c r="G776" s="676"/>
      <c r="H776" s="677"/>
      <c r="I776" s="676"/>
      <c r="J776" s="676"/>
      <c r="K776" s="675"/>
      <c r="L776" s="675"/>
      <c r="M776" s="675"/>
      <c r="N776" s="675"/>
      <c r="O776" s="675"/>
      <c r="P776" s="675"/>
      <c r="Q776" s="675"/>
      <c r="R776" s="675"/>
      <c r="S776" s="675"/>
      <c r="T776" s="676"/>
      <c r="U776" s="676"/>
      <c r="V776" s="676"/>
      <c r="W776" s="669"/>
    </row>
    <row r="777" spans="1:23" ht="12.75" customHeight="1" x14ac:dyDescent="0.2">
      <c r="A777" s="676"/>
      <c r="B777" s="676"/>
      <c r="C777" s="676"/>
      <c r="D777" s="676"/>
      <c r="E777" s="676"/>
      <c r="F777" s="676"/>
      <c r="G777" s="676"/>
      <c r="H777" s="677"/>
      <c r="I777" s="676"/>
      <c r="J777" s="676"/>
      <c r="K777" s="675"/>
      <c r="L777" s="675"/>
      <c r="M777" s="675"/>
      <c r="N777" s="675"/>
      <c r="O777" s="675"/>
      <c r="P777" s="675"/>
      <c r="Q777" s="675"/>
      <c r="R777" s="675"/>
      <c r="S777" s="675"/>
      <c r="T777" s="676"/>
      <c r="U777" s="676"/>
      <c r="V777" s="676"/>
      <c r="W777" s="669"/>
    </row>
    <row r="778" spans="1:23" ht="12.75" customHeight="1" x14ac:dyDescent="0.2">
      <c r="A778" s="676"/>
      <c r="B778" s="676"/>
      <c r="C778" s="676"/>
      <c r="D778" s="676"/>
      <c r="E778" s="676"/>
      <c r="F778" s="676"/>
      <c r="G778" s="676"/>
      <c r="H778" s="677"/>
      <c r="I778" s="676"/>
      <c r="J778" s="676"/>
      <c r="K778" s="675"/>
      <c r="L778" s="675"/>
      <c r="M778" s="675"/>
      <c r="N778" s="675"/>
      <c r="O778" s="675"/>
      <c r="P778" s="675"/>
      <c r="Q778" s="675"/>
      <c r="R778" s="675"/>
      <c r="S778" s="675"/>
      <c r="T778" s="676"/>
      <c r="U778" s="676"/>
      <c r="V778" s="676"/>
      <c r="W778" s="669"/>
    </row>
    <row r="779" spans="1:23" ht="12.75" customHeight="1" x14ac:dyDescent="0.2">
      <c r="A779" s="676"/>
      <c r="B779" s="676"/>
      <c r="C779" s="676"/>
      <c r="D779" s="676"/>
      <c r="E779" s="676"/>
      <c r="F779" s="676"/>
      <c r="G779" s="676"/>
      <c r="H779" s="677"/>
      <c r="I779" s="676"/>
      <c r="J779" s="676"/>
      <c r="K779" s="675"/>
      <c r="L779" s="675"/>
      <c r="M779" s="675"/>
      <c r="N779" s="675"/>
      <c r="O779" s="675"/>
      <c r="P779" s="675"/>
      <c r="Q779" s="675"/>
      <c r="R779" s="675"/>
      <c r="S779" s="675"/>
      <c r="T779" s="676"/>
      <c r="U779" s="676"/>
      <c r="V779" s="676"/>
      <c r="W779" s="669"/>
    </row>
    <row r="780" spans="1:23" ht="12.75" customHeight="1" x14ac:dyDescent="0.2">
      <c r="A780" s="676"/>
      <c r="B780" s="676"/>
      <c r="C780" s="676"/>
      <c r="D780" s="676"/>
      <c r="E780" s="676"/>
      <c r="F780" s="676"/>
      <c r="G780" s="676"/>
      <c r="H780" s="676"/>
      <c r="I780" s="676"/>
      <c r="J780" s="676"/>
      <c r="K780" s="675"/>
      <c r="L780" s="675"/>
      <c r="M780" s="675"/>
      <c r="N780" s="675"/>
      <c r="O780" s="675"/>
      <c r="P780" s="675"/>
      <c r="Q780" s="675"/>
      <c r="R780" s="675"/>
      <c r="S780" s="675"/>
      <c r="T780" s="676"/>
      <c r="U780" s="676"/>
      <c r="V780" s="676"/>
      <c r="W780" s="669"/>
    </row>
    <row r="781" spans="1:23" ht="12.75" customHeight="1" x14ac:dyDescent="0.2">
      <c r="A781" s="676"/>
      <c r="B781" s="676"/>
      <c r="C781" s="676"/>
      <c r="D781" s="676"/>
      <c r="E781" s="676"/>
      <c r="F781" s="676"/>
      <c r="G781" s="676"/>
      <c r="H781" s="676"/>
      <c r="I781" s="676"/>
      <c r="J781" s="676"/>
      <c r="K781" s="675"/>
      <c r="L781" s="675"/>
      <c r="M781" s="675"/>
      <c r="N781" s="675"/>
      <c r="O781" s="675"/>
      <c r="P781" s="675"/>
      <c r="Q781" s="675"/>
      <c r="R781" s="675"/>
      <c r="S781" s="675"/>
      <c r="T781" s="676"/>
      <c r="U781" s="676"/>
      <c r="V781" s="676"/>
      <c r="W781" s="669"/>
    </row>
    <row r="782" spans="1:23" ht="12.75" customHeight="1" x14ac:dyDescent="0.2">
      <c r="A782" s="676"/>
      <c r="B782" s="676"/>
      <c r="C782" s="676"/>
      <c r="D782" s="676"/>
      <c r="E782" s="676"/>
      <c r="F782" s="676"/>
      <c r="G782" s="676"/>
      <c r="H782" s="676"/>
      <c r="I782" s="676"/>
      <c r="J782" s="676"/>
      <c r="K782" s="675"/>
      <c r="L782" s="675"/>
      <c r="M782" s="675"/>
      <c r="N782" s="675"/>
      <c r="O782" s="675"/>
      <c r="P782" s="675"/>
      <c r="Q782" s="675"/>
      <c r="R782" s="675"/>
      <c r="S782" s="675"/>
      <c r="T782" s="676"/>
      <c r="U782" s="676"/>
      <c r="V782" s="676"/>
      <c r="W782" s="669"/>
    </row>
    <row r="783" spans="1:23" ht="12.75" customHeight="1" x14ac:dyDescent="0.2">
      <c r="A783" s="676"/>
      <c r="B783" s="676"/>
      <c r="C783" s="676"/>
      <c r="D783" s="676"/>
      <c r="E783" s="676"/>
      <c r="F783" s="676"/>
      <c r="G783" s="676"/>
      <c r="H783" s="676"/>
      <c r="I783" s="676"/>
      <c r="J783" s="676"/>
      <c r="K783" s="675"/>
      <c r="L783" s="675"/>
      <c r="M783" s="675"/>
      <c r="N783" s="675"/>
      <c r="O783" s="675"/>
      <c r="P783" s="675"/>
      <c r="Q783" s="675"/>
      <c r="R783" s="675"/>
      <c r="S783" s="675"/>
      <c r="T783" s="676"/>
      <c r="U783" s="676"/>
      <c r="V783" s="676"/>
      <c r="W783" s="669"/>
    </row>
    <row r="784" spans="1:23" ht="12.75" customHeight="1" x14ac:dyDescent="0.2">
      <c r="A784" s="676"/>
      <c r="B784" s="676"/>
      <c r="C784" s="676"/>
      <c r="D784" s="676"/>
      <c r="E784" s="676"/>
      <c r="F784" s="676"/>
      <c r="G784" s="676"/>
      <c r="H784" s="676"/>
      <c r="I784" s="676"/>
      <c r="J784" s="676"/>
      <c r="K784" s="675"/>
      <c r="L784" s="675"/>
      <c r="M784" s="675"/>
      <c r="N784" s="675"/>
      <c r="O784" s="675"/>
      <c r="P784" s="675"/>
      <c r="Q784" s="675"/>
      <c r="R784" s="675"/>
      <c r="S784" s="675"/>
      <c r="T784" s="676"/>
      <c r="U784" s="676"/>
      <c r="V784" s="676"/>
      <c r="W784" s="669"/>
    </row>
    <row r="785" spans="1:23" ht="12.75" customHeight="1" x14ac:dyDescent="0.2">
      <c r="A785" s="676"/>
      <c r="B785" s="676"/>
      <c r="C785" s="676"/>
      <c r="D785" s="676"/>
      <c r="E785" s="676"/>
      <c r="F785" s="676"/>
      <c r="G785" s="676"/>
      <c r="H785" s="676"/>
      <c r="I785" s="676"/>
      <c r="J785" s="676"/>
      <c r="K785" s="675"/>
      <c r="L785" s="675"/>
      <c r="M785" s="675"/>
      <c r="N785" s="675"/>
      <c r="O785" s="675"/>
      <c r="P785" s="675"/>
      <c r="Q785" s="675"/>
      <c r="R785" s="675"/>
      <c r="S785" s="675"/>
      <c r="T785" s="676"/>
      <c r="U785" s="676"/>
      <c r="V785" s="676"/>
      <c r="W785" s="669"/>
    </row>
    <row r="786" spans="1:23" ht="12.75" customHeight="1" x14ac:dyDescent="0.2">
      <c r="A786" s="676"/>
      <c r="B786" s="676"/>
      <c r="C786" s="676"/>
      <c r="D786" s="676"/>
      <c r="E786" s="676"/>
      <c r="F786" s="676"/>
      <c r="G786" s="676"/>
      <c r="H786" s="677"/>
      <c r="I786" s="676"/>
      <c r="J786" s="676"/>
      <c r="K786" s="675"/>
      <c r="L786" s="675"/>
      <c r="M786" s="675"/>
      <c r="N786" s="675"/>
      <c r="O786" s="675"/>
      <c r="P786" s="675"/>
      <c r="Q786" s="675"/>
      <c r="R786" s="675"/>
      <c r="S786" s="675"/>
      <c r="T786" s="676"/>
      <c r="U786" s="676"/>
      <c r="V786" s="676"/>
      <c r="W786" s="669"/>
    </row>
    <row r="787" spans="1:23" ht="12.75" customHeight="1" x14ac:dyDescent="0.2">
      <c r="A787" s="676"/>
      <c r="B787" s="676"/>
      <c r="C787" s="676"/>
      <c r="D787" s="676"/>
      <c r="E787" s="676"/>
      <c r="F787" s="676"/>
      <c r="G787" s="676"/>
      <c r="H787" s="677"/>
      <c r="I787" s="676"/>
      <c r="J787" s="676"/>
      <c r="K787" s="675"/>
      <c r="L787" s="675"/>
      <c r="M787" s="675"/>
      <c r="N787" s="675"/>
      <c r="O787" s="675"/>
      <c r="P787" s="675"/>
      <c r="Q787" s="675"/>
      <c r="R787" s="675"/>
      <c r="S787" s="675"/>
      <c r="T787" s="676"/>
      <c r="U787" s="676"/>
      <c r="V787" s="676"/>
      <c r="W787" s="669"/>
    </row>
    <row r="788" spans="1:23" ht="12.75" customHeight="1" x14ac:dyDescent="0.2">
      <c r="A788" s="676"/>
      <c r="B788" s="676"/>
      <c r="C788" s="676"/>
      <c r="D788" s="676"/>
      <c r="E788" s="676"/>
      <c r="F788" s="676"/>
      <c r="G788" s="676"/>
      <c r="H788" s="677"/>
      <c r="I788" s="676"/>
      <c r="J788" s="676"/>
      <c r="K788" s="675"/>
      <c r="L788" s="675"/>
      <c r="M788" s="675"/>
      <c r="N788" s="675"/>
      <c r="O788" s="675"/>
      <c r="P788" s="675"/>
      <c r="Q788" s="675"/>
      <c r="R788" s="675"/>
      <c r="S788" s="675"/>
      <c r="T788" s="676"/>
      <c r="U788" s="676"/>
      <c r="V788" s="676"/>
      <c r="W788" s="669"/>
    </row>
    <row r="789" spans="1:23" ht="12.75" customHeight="1" x14ac:dyDescent="0.2">
      <c r="A789" s="676"/>
      <c r="B789" s="676"/>
      <c r="C789" s="676"/>
      <c r="D789" s="676"/>
      <c r="E789" s="676"/>
      <c r="F789" s="676"/>
      <c r="G789" s="676"/>
      <c r="H789" s="677"/>
      <c r="I789" s="676"/>
      <c r="J789" s="676"/>
      <c r="K789" s="675"/>
      <c r="L789" s="675"/>
      <c r="M789" s="675"/>
      <c r="N789" s="675"/>
      <c r="O789" s="675"/>
      <c r="P789" s="675"/>
      <c r="Q789" s="675"/>
      <c r="R789" s="675"/>
      <c r="S789" s="675"/>
      <c r="T789" s="676"/>
      <c r="U789" s="676"/>
      <c r="V789" s="676"/>
      <c r="W789" s="669"/>
    </row>
    <row r="790" spans="1:23" ht="12.75" customHeight="1" x14ac:dyDescent="0.2">
      <c r="A790" s="676"/>
      <c r="B790" s="676"/>
      <c r="C790" s="676"/>
      <c r="D790" s="676"/>
      <c r="E790" s="676"/>
      <c r="F790" s="676"/>
      <c r="G790" s="676"/>
      <c r="H790" s="677"/>
      <c r="I790" s="676"/>
      <c r="J790" s="676"/>
      <c r="K790" s="675"/>
      <c r="L790" s="675"/>
      <c r="M790" s="675"/>
      <c r="N790" s="675"/>
      <c r="O790" s="675"/>
      <c r="P790" s="675"/>
      <c r="Q790" s="675"/>
      <c r="R790" s="675"/>
      <c r="S790" s="675"/>
      <c r="T790" s="676"/>
      <c r="U790" s="676"/>
      <c r="V790" s="676"/>
      <c r="W790" s="669"/>
    </row>
    <row r="791" spans="1:23" ht="12.75" customHeight="1" x14ac:dyDescent="0.2">
      <c r="A791" s="676"/>
      <c r="B791" s="676"/>
      <c r="C791" s="676"/>
      <c r="D791" s="676"/>
      <c r="E791" s="676"/>
      <c r="F791" s="676"/>
      <c r="G791" s="676"/>
      <c r="H791" s="677"/>
      <c r="I791" s="676"/>
      <c r="J791" s="676"/>
      <c r="K791" s="675"/>
      <c r="L791" s="675"/>
      <c r="M791" s="675"/>
      <c r="N791" s="675"/>
      <c r="O791" s="675"/>
      <c r="P791" s="675"/>
      <c r="Q791" s="675"/>
      <c r="R791" s="675"/>
      <c r="S791" s="675"/>
      <c r="T791" s="676"/>
      <c r="U791" s="676"/>
      <c r="V791" s="676"/>
      <c r="W791" s="669"/>
    </row>
    <row r="792" spans="1:23" ht="12.75" customHeight="1" x14ac:dyDescent="0.2">
      <c r="A792" s="676"/>
      <c r="B792" s="676"/>
      <c r="C792" s="676"/>
      <c r="D792" s="676"/>
      <c r="E792" s="676"/>
      <c r="F792" s="676"/>
      <c r="G792" s="676"/>
      <c r="H792" s="677"/>
      <c r="I792" s="676"/>
      <c r="J792" s="676"/>
      <c r="K792" s="675"/>
      <c r="L792" s="675"/>
      <c r="M792" s="675"/>
      <c r="N792" s="675"/>
      <c r="O792" s="675"/>
      <c r="P792" s="675"/>
      <c r="Q792" s="675"/>
      <c r="R792" s="675"/>
      <c r="S792" s="675"/>
      <c r="T792" s="676"/>
      <c r="U792" s="676"/>
      <c r="V792" s="676"/>
      <c r="W792" s="669"/>
    </row>
    <row r="793" spans="1:23" ht="12.75" customHeight="1" x14ac:dyDescent="0.2">
      <c r="A793" s="676"/>
      <c r="B793" s="676"/>
      <c r="C793" s="676"/>
      <c r="D793" s="676"/>
      <c r="E793" s="676"/>
      <c r="F793" s="676"/>
      <c r="G793" s="676"/>
      <c r="H793" s="677"/>
      <c r="I793" s="676"/>
      <c r="J793" s="676"/>
      <c r="K793" s="675"/>
      <c r="L793" s="675"/>
      <c r="M793" s="675"/>
      <c r="N793" s="675"/>
      <c r="O793" s="675"/>
      <c r="P793" s="675"/>
      <c r="Q793" s="675"/>
      <c r="R793" s="675"/>
      <c r="S793" s="675"/>
      <c r="T793" s="676"/>
      <c r="U793" s="676"/>
      <c r="V793" s="676"/>
      <c r="W793" s="669"/>
    </row>
    <row r="794" spans="1:23" ht="12.75" customHeight="1" x14ac:dyDescent="0.2">
      <c r="A794" s="676"/>
      <c r="B794" s="676"/>
      <c r="C794" s="676"/>
      <c r="D794" s="676"/>
      <c r="E794" s="676"/>
      <c r="F794" s="676"/>
      <c r="G794" s="676"/>
      <c r="H794" s="677"/>
      <c r="I794" s="676"/>
      <c r="J794" s="676"/>
      <c r="K794" s="675"/>
      <c r="L794" s="675"/>
      <c r="M794" s="675"/>
      <c r="N794" s="675"/>
      <c r="O794" s="675"/>
      <c r="P794" s="675"/>
      <c r="Q794" s="675"/>
      <c r="R794" s="675"/>
      <c r="S794" s="675"/>
      <c r="T794" s="676"/>
      <c r="U794" s="676"/>
      <c r="V794" s="676"/>
      <c r="W794" s="669"/>
    </row>
    <row r="795" spans="1:23" ht="12.75" customHeight="1" x14ac:dyDescent="0.2">
      <c r="A795" s="676"/>
      <c r="B795" s="676"/>
      <c r="C795" s="676"/>
      <c r="D795" s="676"/>
      <c r="E795" s="676"/>
      <c r="F795" s="676"/>
      <c r="G795" s="676"/>
      <c r="H795" s="677"/>
      <c r="I795" s="676"/>
      <c r="J795" s="676"/>
      <c r="K795" s="675"/>
      <c r="L795" s="675"/>
      <c r="M795" s="675"/>
      <c r="N795" s="675"/>
      <c r="O795" s="675"/>
      <c r="P795" s="675"/>
      <c r="Q795" s="675"/>
      <c r="R795" s="675"/>
      <c r="S795" s="675"/>
      <c r="T795" s="676"/>
      <c r="U795" s="676"/>
      <c r="V795" s="676"/>
      <c r="W795" s="669"/>
    </row>
    <row r="796" spans="1:23" ht="12.75" customHeight="1" x14ac:dyDescent="0.2">
      <c r="A796" s="676"/>
      <c r="B796" s="676"/>
      <c r="C796" s="676"/>
      <c r="D796" s="676"/>
      <c r="E796" s="676"/>
      <c r="F796" s="676"/>
      <c r="G796" s="676"/>
      <c r="H796" s="677"/>
      <c r="I796" s="676"/>
      <c r="J796" s="676"/>
      <c r="K796" s="675"/>
      <c r="L796" s="675"/>
      <c r="M796" s="675"/>
      <c r="N796" s="675"/>
      <c r="O796" s="675"/>
      <c r="P796" s="675"/>
      <c r="Q796" s="675"/>
      <c r="R796" s="675"/>
      <c r="S796" s="675"/>
      <c r="T796" s="676"/>
      <c r="U796" s="676"/>
      <c r="V796" s="676"/>
      <c r="W796" s="669"/>
    </row>
    <row r="797" spans="1:23" ht="12.75" customHeight="1" x14ac:dyDescent="0.2">
      <c r="A797" s="676"/>
      <c r="B797" s="676"/>
      <c r="C797" s="676"/>
      <c r="D797" s="676"/>
      <c r="E797" s="676"/>
      <c r="F797" s="676"/>
      <c r="G797" s="676"/>
      <c r="H797" s="677"/>
      <c r="I797" s="676"/>
      <c r="J797" s="676"/>
      <c r="K797" s="675"/>
      <c r="L797" s="675"/>
      <c r="M797" s="675"/>
      <c r="N797" s="675"/>
      <c r="O797" s="675"/>
      <c r="P797" s="675"/>
      <c r="Q797" s="675"/>
      <c r="R797" s="675"/>
      <c r="S797" s="675"/>
      <c r="T797" s="676"/>
      <c r="U797" s="676"/>
      <c r="V797" s="676"/>
      <c r="W797" s="669"/>
    </row>
    <row r="798" spans="1:23" ht="12.75" customHeight="1" x14ac:dyDescent="0.2">
      <c r="A798" s="676"/>
      <c r="B798" s="676"/>
      <c r="C798" s="676"/>
      <c r="D798" s="676"/>
      <c r="E798" s="676"/>
      <c r="F798" s="676"/>
      <c r="G798" s="676"/>
      <c r="H798" s="677"/>
      <c r="I798" s="676"/>
      <c r="J798" s="676"/>
      <c r="K798" s="675"/>
      <c r="L798" s="675"/>
      <c r="M798" s="675"/>
      <c r="N798" s="675"/>
      <c r="O798" s="675"/>
      <c r="P798" s="675"/>
      <c r="Q798" s="675"/>
      <c r="R798" s="675"/>
      <c r="S798" s="675"/>
      <c r="T798" s="676"/>
      <c r="U798" s="676"/>
      <c r="V798" s="676"/>
      <c r="W798" s="669"/>
    </row>
    <row r="799" spans="1:23" ht="12.75" customHeight="1" x14ac:dyDescent="0.2">
      <c r="A799" s="676"/>
      <c r="B799" s="676"/>
      <c r="C799" s="676"/>
      <c r="D799" s="676"/>
      <c r="E799" s="676"/>
      <c r="F799" s="676"/>
      <c r="G799" s="676"/>
      <c r="H799" s="677"/>
      <c r="I799" s="676"/>
      <c r="J799" s="676"/>
      <c r="K799" s="675"/>
      <c r="L799" s="675"/>
      <c r="M799" s="675"/>
      <c r="N799" s="675"/>
      <c r="O799" s="675"/>
      <c r="P799" s="675"/>
      <c r="Q799" s="675"/>
      <c r="R799" s="675"/>
      <c r="S799" s="675"/>
      <c r="T799" s="676"/>
      <c r="U799" s="676"/>
      <c r="V799" s="676"/>
      <c r="W799" s="669"/>
    </row>
    <row r="800" spans="1:23" ht="12.75" customHeight="1" x14ac:dyDescent="0.2">
      <c r="A800" s="676"/>
      <c r="B800" s="676"/>
      <c r="C800" s="676"/>
      <c r="D800" s="676"/>
      <c r="E800" s="676"/>
      <c r="F800" s="676"/>
      <c r="G800" s="676"/>
      <c r="H800" s="677"/>
      <c r="I800" s="676"/>
      <c r="J800" s="676"/>
      <c r="K800" s="675"/>
      <c r="L800" s="675"/>
      <c r="M800" s="675"/>
      <c r="N800" s="675"/>
      <c r="O800" s="675"/>
      <c r="P800" s="675"/>
      <c r="Q800" s="675"/>
      <c r="R800" s="675"/>
      <c r="S800" s="675"/>
      <c r="T800" s="676"/>
      <c r="U800" s="676"/>
      <c r="V800" s="676"/>
      <c r="W800" s="669"/>
    </row>
    <row r="801" spans="1:23" ht="12.75" customHeight="1" x14ac:dyDescent="0.2">
      <c r="A801" s="676"/>
      <c r="B801" s="676"/>
      <c r="C801" s="676"/>
      <c r="D801" s="676"/>
      <c r="E801" s="676"/>
      <c r="F801" s="676"/>
      <c r="G801" s="676"/>
      <c r="H801" s="676"/>
      <c r="I801" s="676"/>
      <c r="J801" s="676"/>
      <c r="K801" s="675"/>
      <c r="L801" s="675"/>
      <c r="M801" s="675"/>
      <c r="N801" s="675"/>
      <c r="O801" s="675"/>
      <c r="P801" s="675"/>
      <c r="Q801" s="675"/>
      <c r="R801" s="675"/>
      <c r="S801" s="675"/>
      <c r="T801" s="676"/>
      <c r="U801" s="676"/>
      <c r="V801" s="676"/>
      <c r="W801" s="669"/>
    </row>
    <row r="802" spans="1:23" ht="12.75" customHeight="1" x14ac:dyDescent="0.2">
      <c r="A802" s="676"/>
      <c r="B802" s="676"/>
      <c r="C802" s="676"/>
      <c r="D802" s="676"/>
      <c r="E802" s="676"/>
      <c r="F802" s="676"/>
      <c r="G802" s="676"/>
      <c r="H802" s="676"/>
      <c r="I802" s="676"/>
      <c r="J802" s="676"/>
      <c r="K802" s="675"/>
      <c r="L802" s="675"/>
      <c r="M802" s="675"/>
      <c r="N802" s="675"/>
      <c r="O802" s="675"/>
      <c r="P802" s="675"/>
      <c r="Q802" s="675"/>
      <c r="R802" s="675"/>
      <c r="S802" s="675"/>
      <c r="T802" s="676"/>
      <c r="U802" s="676"/>
      <c r="V802" s="676"/>
      <c r="W802" s="669"/>
    </row>
    <row r="803" spans="1:23" ht="12.75" customHeight="1" x14ac:dyDescent="0.2">
      <c r="A803" s="676"/>
      <c r="B803" s="676"/>
      <c r="C803" s="676"/>
      <c r="D803" s="676"/>
      <c r="E803" s="676"/>
      <c r="F803" s="676"/>
      <c r="G803" s="676"/>
      <c r="H803" s="676"/>
      <c r="I803" s="676"/>
      <c r="J803" s="676"/>
      <c r="K803" s="675"/>
      <c r="L803" s="675"/>
      <c r="M803" s="675"/>
      <c r="N803" s="675"/>
      <c r="O803" s="675"/>
      <c r="P803" s="675"/>
      <c r="Q803" s="675"/>
      <c r="R803" s="675"/>
      <c r="S803" s="675"/>
      <c r="T803" s="676"/>
      <c r="U803" s="676"/>
      <c r="V803" s="676"/>
      <c r="W803" s="669"/>
    </row>
    <row r="804" spans="1:23" ht="12.75" customHeight="1" x14ac:dyDescent="0.2">
      <c r="A804" s="676"/>
      <c r="B804" s="676"/>
      <c r="C804" s="676"/>
      <c r="D804" s="676"/>
      <c r="E804" s="676"/>
      <c r="F804" s="676"/>
      <c r="G804" s="676"/>
      <c r="H804" s="676"/>
      <c r="I804" s="676"/>
      <c r="J804" s="676"/>
      <c r="K804" s="675"/>
      <c r="L804" s="675"/>
      <c r="M804" s="675"/>
      <c r="N804" s="675"/>
      <c r="O804" s="675"/>
      <c r="P804" s="675"/>
      <c r="Q804" s="675"/>
      <c r="R804" s="675"/>
      <c r="S804" s="675"/>
      <c r="T804" s="676"/>
      <c r="U804" s="676"/>
      <c r="V804" s="676"/>
      <c r="W804" s="669"/>
    </row>
    <row r="805" spans="1:23" ht="12.75" customHeight="1" x14ac:dyDescent="0.2">
      <c r="A805" s="676"/>
      <c r="B805" s="676"/>
      <c r="C805" s="676"/>
      <c r="D805" s="676"/>
      <c r="E805" s="676"/>
      <c r="F805" s="676"/>
      <c r="G805" s="676"/>
      <c r="H805" s="676"/>
      <c r="I805" s="676"/>
      <c r="J805" s="676"/>
      <c r="K805" s="675"/>
      <c r="L805" s="675"/>
      <c r="M805" s="675"/>
      <c r="N805" s="675"/>
      <c r="O805" s="675"/>
      <c r="P805" s="675"/>
      <c r="Q805" s="675"/>
      <c r="R805" s="675"/>
      <c r="S805" s="675"/>
      <c r="T805" s="676"/>
      <c r="U805" s="676"/>
      <c r="V805" s="676"/>
      <c r="W805" s="669"/>
    </row>
    <row r="806" spans="1:23" ht="12.75" customHeight="1" x14ac:dyDescent="0.2">
      <c r="A806" s="676"/>
      <c r="B806" s="676"/>
      <c r="C806" s="676"/>
      <c r="D806" s="676"/>
      <c r="E806" s="676"/>
      <c r="F806" s="676"/>
      <c r="G806" s="676"/>
      <c r="H806" s="676"/>
      <c r="I806" s="676"/>
      <c r="J806" s="676"/>
      <c r="K806" s="675"/>
      <c r="L806" s="675"/>
      <c r="M806" s="675"/>
      <c r="N806" s="675"/>
      <c r="O806" s="675"/>
      <c r="P806" s="675"/>
      <c r="Q806" s="675"/>
      <c r="R806" s="675"/>
      <c r="S806" s="675"/>
      <c r="T806" s="676"/>
      <c r="U806" s="676"/>
      <c r="V806" s="676"/>
      <c r="W806" s="669"/>
    </row>
    <row r="807" spans="1:23" ht="12.75" customHeight="1" x14ac:dyDescent="0.2">
      <c r="A807" s="676"/>
      <c r="B807" s="676"/>
      <c r="C807" s="676"/>
      <c r="D807" s="676"/>
      <c r="E807" s="676"/>
      <c r="F807" s="676"/>
      <c r="G807" s="676"/>
      <c r="H807" s="677"/>
      <c r="I807" s="676"/>
      <c r="J807" s="676"/>
      <c r="K807" s="675"/>
      <c r="L807" s="675"/>
      <c r="M807" s="675"/>
      <c r="N807" s="675"/>
      <c r="O807" s="675"/>
      <c r="P807" s="675"/>
      <c r="Q807" s="675"/>
      <c r="R807" s="675"/>
      <c r="S807" s="675"/>
      <c r="T807" s="676"/>
      <c r="U807" s="676"/>
      <c r="V807" s="676"/>
      <c r="W807" s="669"/>
    </row>
    <row r="808" spans="1:23" ht="12.75" customHeight="1" x14ac:dyDescent="0.2">
      <c r="A808" s="676"/>
      <c r="B808" s="676"/>
      <c r="C808" s="676"/>
      <c r="D808" s="676"/>
      <c r="E808" s="676"/>
      <c r="F808" s="676"/>
      <c r="G808" s="676"/>
      <c r="H808" s="677"/>
      <c r="I808" s="676"/>
      <c r="J808" s="676"/>
      <c r="K808" s="675"/>
      <c r="L808" s="675"/>
      <c r="M808" s="675"/>
      <c r="N808" s="675"/>
      <c r="O808" s="675"/>
      <c r="P808" s="675"/>
      <c r="Q808" s="675"/>
      <c r="R808" s="675"/>
      <c r="S808" s="675"/>
      <c r="T808" s="676"/>
      <c r="U808" s="676"/>
      <c r="V808" s="676"/>
      <c r="W808" s="669"/>
    </row>
    <row r="809" spans="1:23" ht="12.75" customHeight="1" x14ac:dyDescent="0.2">
      <c r="A809" s="676"/>
      <c r="B809" s="676"/>
      <c r="C809" s="676"/>
      <c r="D809" s="676"/>
      <c r="E809" s="676"/>
      <c r="F809" s="676"/>
      <c r="G809" s="676"/>
      <c r="H809" s="677"/>
      <c r="I809" s="676"/>
      <c r="J809" s="676"/>
      <c r="K809" s="675"/>
      <c r="L809" s="675"/>
      <c r="M809" s="675"/>
      <c r="N809" s="675"/>
      <c r="O809" s="675"/>
      <c r="P809" s="675"/>
      <c r="Q809" s="675"/>
      <c r="R809" s="675"/>
      <c r="S809" s="675"/>
      <c r="T809" s="676"/>
      <c r="U809" s="676"/>
      <c r="V809" s="676"/>
      <c r="W809" s="669"/>
    </row>
    <row r="810" spans="1:23" ht="12.75" customHeight="1" x14ac:dyDescent="0.2">
      <c r="A810" s="676"/>
      <c r="B810" s="676"/>
      <c r="C810" s="676"/>
      <c r="D810" s="676"/>
      <c r="E810" s="676"/>
      <c r="F810" s="676"/>
      <c r="G810" s="676"/>
      <c r="H810" s="677"/>
      <c r="I810" s="676"/>
      <c r="J810" s="676"/>
      <c r="K810" s="675"/>
      <c r="L810" s="675"/>
      <c r="M810" s="675"/>
      <c r="N810" s="675"/>
      <c r="O810" s="675"/>
      <c r="P810" s="675"/>
      <c r="Q810" s="675"/>
      <c r="R810" s="675"/>
      <c r="S810" s="675"/>
      <c r="T810" s="676"/>
      <c r="U810" s="676"/>
      <c r="V810" s="676"/>
      <c r="W810" s="669"/>
    </row>
    <row r="811" spans="1:23" ht="12.75" customHeight="1" x14ac:dyDescent="0.2">
      <c r="A811" s="676"/>
      <c r="B811" s="676"/>
      <c r="C811" s="676"/>
      <c r="D811" s="676"/>
      <c r="E811" s="676"/>
      <c r="F811" s="676"/>
      <c r="G811" s="676"/>
      <c r="H811" s="677"/>
      <c r="I811" s="676"/>
      <c r="J811" s="676"/>
      <c r="K811" s="675"/>
      <c r="L811" s="675"/>
      <c r="M811" s="675"/>
      <c r="N811" s="675"/>
      <c r="O811" s="675"/>
      <c r="P811" s="675"/>
      <c r="Q811" s="675"/>
      <c r="R811" s="675"/>
      <c r="S811" s="675"/>
      <c r="T811" s="676"/>
      <c r="U811" s="676"/>
      <c r="V811" s="676"/>
      <c r="W811" s="669"/>
    </row>
    <row r="812" spans="1:23" ht="12.75" customHeight="1" x14ac:dyDescent="0.2">
      <c r="A812" s="676"/>
      <c r="B812" s="676"/>
      <c r="C812" s="676"/>
      <c r="D812" s="676"/>
      <c r="E812" s="676"/>
      <c r="F812" s="676"/>
      <c r="G812" s="676"/>
      <c r="H812" s="677"/>
      <c r="I812" s="676"/>
      <c r="J812" s="676"/>
      <c r="K812" s="675"/>
      <c r="L812" s="675"/>
      <c r="M812" s="675"/>
      <c r="N812" s="675"/>
      <c r="O812" s="675"/>
      <c r="P812" s="675"/>
      <c r="Q812" s="675"/>
      <c r="R812" s="675"/>
      <c r="S812" s="675"/>
      <c r="T812" s="676"/>
      <c r="U812" s="676"/>
      <c r="V812" s="676"/>
      <c r="W812" s="669"/>
    </row>
    <row r="813" spans="1:23" ht="12.75" customHeight="1" x14ac:dyDescent="0.2">
      <c r="A813" s="676"/>
      <c r="B813" s="676"/>
      <c r="C813" s="676"/>
      <c r="D813" s="676"/>
      <c r="E813" s="676"/>
      <c r="F813" s="676"/>
      <c r="G813" s="676"/>
      <c r="H813" s="677"/>
      <c r="I813" s="676"/>
      <c r="J813" s="676"/>
      <c r="K813" s="675"/>
      <c r="L813" s="675"/>
      <c r="M813" s="675"/>
      <c r="N813" s="675"/>
      <c r="O813" s="675"/>
      <c r="P813" s="675"/>
      <c r="Q813" s="675"/>
      <c r="R813" s="675"/>
      <c r="S813" s="675"/>
      <c r="T813" s="676"/>
      <c r="U813" s="676"/>
      <c r="V813" s="676"/>
      <c r="W813" s="669"/>
    </row>
    <row r="814" spans="1:23" ht="12.75" customHeight="1" x14ac:dyDescent="0.2">
      <c r="A814" s="676"/>
      <c r="B814" s="676"/>
      <c r="C814" s="676"/>
      <c r="D814" s="676"/>
      <c r="E814" s="676"/>
      <c r="F814" s="676"/>
      <c r="G814" s="676"/>
      <c r="H814" s="677"/>
      <c r="I814" s="676"/>
      <c r="J814" s="676"/>
      <c r="K814" s="675"/>
      <c r="L814" s="675"/>
      <c r="M814" s="675"/>
      <c r="N814" s="675"/>
      <c r="O814" s="675"/>
      <c r="P814" s="675"/>
      <c r="Q814" s="675"/>
      <c r="R814" s="675"/>
      <c r="S814" s="675"/>
      <c r="T814" s="676"/>
      <c r="U814" s="676"/>
      <c r="V814" s="676"/>
      <c r="W814" s="669"/>
    </row>
    <row r="815" spans="1:23" ht="12.75" customHeight="1" x14ac:dyDescent="0.2">
      <c r="A815" s="676"/>
      <c r="B815" s="676"/>
      <c r="C815" s="676"/>
      <c r="D815" s="676"/>
      <c r="E815" s="676"/>
      <c r="F815" s="676"/>
      <c r="G815" s="676"/>
      <c r="H815" s="677"/>
      <c r="I815" s="676"/>
      <c r="J815" s="676"/>
      <c r="K815" s="675"/>
      <c r="L815" s="675"/>
      <c r="M815" s="675"/>
      <c r="N815" s="675"/>
      <c r="O815" s="675"/>
      <c r="P815" s="675"/>
      <c r="Q815" s="675"/>
      <c r="R815" s="675"/>
      <c r="S815" s="675"/>
      <c r="T815" s="676"/>
      <c r="U815" s="676"/>
      <c r="V815" s="676"/>
      <c r="W815" s="669"/>
    </row>
    <row r="816" spans="1:23" ht="12.75" customHeight="1" x14ac:dyDescent="0.2">
      <c r="A816" s="676"/>
      <c r="B816" s="676"/>
      <c r="C816" s="676"/>
      <c r="D816" s="676"/>
      <c r="E816" s="676"/>
      <c r="F816" s="676"/>
      <c r="G816" s="676"/>
      <c r="H816" s="677"/>
      <c r="I816" s="676"/>
      <c r="J816" s="676"/>
      <c r="K816" s="675"/>
      <c r="L816" s="675"/>
      <c r="M816" s="675"/>
      <c r="N816" s="675"/>
      <c r="O816" s="675"/>
      <c r="P816" s="675"/>
      <c r="Q816" s="675"/>
      <c r="R816" s="675"/>
      <c r="S816" s="675"/>
      <c r="T816" s="676"/>
      <c r="U816" s="676"/>
      <c r="V816" s="676"/>
      <c r="W816" s="669"/>
    </row>
    <row r="817" spans="1:23" ht="12.75" customHeight="1" x14ac:dyDescent="0.2">
      <c r="A817" s="676"/>
      <c r="B817" s="676"/>
      <c r="C817" s="676"/>
      <c r="D817" s="676"/>
      <c r="E817" s="676"/>
      <c r="F817" s="676"/>
      <c r="G817" s="676"/>
      <c r="H817" s="677"/>
      <c r="I817" s="676"/>
      <c r="J817" s="676"/>
      <c r="K817" s="675"/>
      <c r="L817" s="675"/>
      <c r="M817" s="675"/>
      <c r="N817" s="675"/>
      <c r="O817" s="675"/>
      <c r="P817" s="675"/>
      <c r="Q817" s="675"/>
      <c r="R817" s="675"/>
      <c r="S817" s="675"/>
      <c r="T817" s="676"/>
      <c r="U817" s="676"/>
      <c r="V817" s="676"/>
      <c r="W817" s="669"/>
    </row>
    <row r="818" spans="1:23" ht="12.75" customHeight="1" x14ac:dyDescent="0.2">
      <c r="A818" s="676"/>
      <c r="B818" s="676"/>
      <c r="C818" s="676"/>
      <c r="D818" s="676"/>
      <c r="E818" s="676"/>
      <c r="F818" s="676"/>
      <c r="G818" s="676"/>
      <c r="H818" s="677"/>
      <c r="I818" s="676"/>
      <c r="J818" s="676"/>
      <c r="K818" s="675"/>
      <c r="L818" s="675"/>
      <c r="M818" s="675"/>
      <c r="N818" s="675"/>
      <c r="O818" s="675"/>
      <c r="P818" s="675"/>
      <c r="Q818" s="675"/>
      <c r="R818" s="675"/>
      <c r="S818" s="675"/>
      <c r="T818" s="676"/>
      <c r="U818" s="676"/>
      <c r="V818" s="676"/>
      <c r="W818" s="669"/>
    </row>
    <row r="819" spans="1:23" ht="12.75" customHeight="1" x14ac:dyDescent="0.2">
      <c r="A819" s="676"/>
      <c r="B819" s="676"/>
      <c r="C819" s="676"/>
      <c r="D819" s="676"/>
      <c r="E819" s="676"/>
      <c r="F819" s="676"/>
      <c r="G819" s="676"/>
      <c r="H819" s="677"/>
      <c r="I819" s="676"/>
      <c r="J819" s="676"/>
      <c r="K819" s="675"/>
      <c r="L819" s="675"/>
      <c r="M819" s="675"/>
      <c r="N819" s="675"/>
      <c r="O819" s="675"/>
      <c r="P819" s="675"/>
      <c r="Q819" s="675"/>
      <c r="R819" s="675"/>
      <c r="S819" s="675"/>
      <c r="T819" s="676"/>
      <c r="U819" s="676"/>
      <c r="V819" s="676"/>
      <c r="W819" s="669"/>
    </row>
    <row r="820" spans="1:23" ht="12.75" customHeight="1" x14ac:dyDescent="0.2">
      <c r="A820" s="676"/>
      <c r="B820" s="676"/>
      <c r="C820" s="676"/>
      <c r="D820" s="676"/>
      <c r="E820" s="676"/>
      <c r="F820" s="676"/>
      <c r="G820" s="676"/>
      <c r="H820" s="677"/>
      <c r="I820" s="676"/>
      <c r="J820" s="676"/>
      <c r="K820" s="675"/>
      <c r="L820" s="675"/>
      <c r="M820" s="675"/>
      <c r="N820" s="675"/>
      <c r="O820" s="675"/>
      <c r="P820" s="675"/>
      <c r="Q820" s="675"/>
      <c r="R820" s="675"/>
      <c r="S820" s="675"/>
      <c r="T820" s="676"/>
      <c r="U820" s="676"/>
      <c r="V820" s="676"/>
      <c r="W820" s="669"/>
    </row>
    <row r="821" spans="1:23" ht="12.75" customHeight="1" x14ac:dyDescent="0.2">
      <c r="A821" s="676"/>
      <c r="B821" s="676"/>
      <c r="C821" s="676"/>
      <c r="D821" s="676"/>
      <c r="E821" s="676"/>
      <c r="F821" s="676"/>
      <c r="G821" s="676"/>
      <c r="H821" s="677"/>
      <c r="I821" s="676"/>
      <c r="J821" s="676"/>
      <c r="K821" s="675"/>
      <c r="L821" s="675"/>
      <c r="M821" s="675"/>
      <c r="N821" s="675"/>
      <c r="O821" s="675"/>
      <c r="P821" s="675"/>
      <c r="Q821" s="675"/>
      <c r="R821" s="675"/>
      <c r="S821" s="675"/>
      <c r="T821" s="676"/>
      <c r="U821" s="676"/>
      <c r="V821" s="676"/>
      <c r="W821" s="669"/>
    </row>
    <row r="822" spans="1:23" ht="12.75" customHeight="1" x14ac:dyDescent="0.2">
      <c r="A822" s="676"/>
      <c r="B822" s="676"/>
      <c r="C822" s="676"/>
      <c r="D822" s="676"/>
      <c r="E822" s="676"/>
      <c r="F822" s="676"/>
      <c r="G822" s="676"/>
      <c r="H822" s="676"/>
      <c r="I822" s="676"/>
      <c r="J822" s="676"/>
      <c r="K822" s="675"/>
      <c r="L822" s="675"/>
      <c r="M822" s="675"/>
      <c r="N822" s="675"/>
      <c r="O822" s="675"/>
      <c r="P822" s="675"/>
      <c r="Q822" s="675"/>
      <c r="R822" s="675"/>
      <c r="S822" s="675"/>
      <c r="T822" s="676"/>
      <c r="U822" s="676"/>
      <c r="V822" s="676"/>
      <c r="W822" s="669"/>
    </row>
    <row r="823" spans="1:23" ht="12.75" customHeight="1" x14ac:dyDescent="0.2">
      <c r="A823" s="676"/>
      <c r="B823" s="676"/>
      <c r="C823" s="676"/>
      <c r="D823" s="676"/>
      <c r="E823" s="676"/>
      <c r="F823" s="676"/>
      <c r="G823" s="676"/>
      <c r="H823" s="676"/>
      <c r="I823" s="676"/>
      <c r="J823" s="676"/>
      <c r="K823" s="675"/>
      <c r="L823" s="675"/>
      <c r="M823" s="675"/>
      <c r="N823" s="675"/>
      <c r="O823" s="675"/>
      <c r="P823" s="675"/>
      <c r="Q823" s="675"/>
      <c r="R823" s="675"/>
      <c r="S823" s="675"/>
      <c r="T823" s="676"/>
      <c r="U823" s="676"/>
      <c r="V823" s="676"/>
      <c r="W823" s="669"/>
    </row>
    <row r="824" spans="1:23" ht="12.75" customHeight="1" x14ac:dyDescent="0.2">
      <c r="A824" s="676"/>
      <c r="B824" s="676"/>
      <c r="C824" s="676"/>
      <c r="D824" s="676"/>
      <c r="E824" s="676"/>
      <c r="F824" s="676"/>
      <c r="G824" s="676"/>
      <c r="H824" s="676"/>
      <c r="I824" s="676"/>
      <c r="J824" s="676"/>
      <c r="K824" s="675"/>
      <c r="L824" s="675"/>
      <c r="M824" s="675"/>
      <c r="N824" s="675"/>
      <c r="O824" s="675"/>
      <c r="P824" s="675"/>
      <c r="Q824" s="675"/>
      <c r="R824" s="675"/>
      <c r="S824" s="675"/>
      <c r="T824" s="676"/>
      <c r="U824" s="676"/>
      <c r="V824" s="676"/>
      <c r="W824" s="669"/>
    </row>
    <row r="825" spans="1:23" ht="12.75" customHeight="1" x14ac:dyDescent="0.2">
      <c r="A825" s="676"/>
      <c r="B825" s="676"/>
      <c r="C825" s="676"/>
      <c r="D825" s="676"/>
      <c r="E825" s="676"/>
      <c r="F825" s="676"/>
      <c r="G825" s="676"/>
      <c r="H825" s="676"/>
      <c r="I825" s="676"/>
      <c r="J825" s="676"/>
      <c r="K825" s="675"/>
      <c r="L825" s="675"/>
      <c r="M825" s="675"/>
      <c r="N825" s="675"/>
      <c r="O825" s="675"/>
      <c r="P825" s="675"/>
      <c r="Q825" s="675"/>
      <c r="R825" s="675"/>
      <c r="S825" s="675"/>
      <c r="T825" s="676"/>
      <c r="U825" s="676"/>
      <c r="V825" s="676"/>
      <c r="W825" s="669"/>
    </row>
    <row r="826" spans="1:23" ht="12.75" customHeight="1" x14ac:dyDescent="0.2">
      <c r="A826" s="676"/>
      <c r="B826" s="676"/>
      <c r="C826" s="676"/>
      <c r="D826" s="676"/>
      <c r="E826" s="676"/>
      <c r="F826" s="676"/>
      <c r="G826" s="676"/>
      <c r="H826" s="676"/>
      <c r="I826" s="676"/>
      <c r="J826" s="676"/>
      <c r="K826" s="675"/>
      <c r="L826" s="675"/>
      <c r="M826" s="675"/>
      <c r="N826" s="675"/>
      <c r="O826" s="675"/>
      <c r="P826" s="675"/>
      <c r="Q826" s="675"/>
      <c r="R826" s="675"/>
      <c r="S826" s="675"/>
      <c r="T826" s="676"/>
      <c r="U826" s="676"/>
      <c r="V826" s="676"/>
      <c r="W826" s="669"/>
    </row>
    <row r="827" spans="1:23" ht="12.75" customHeight="1" x14ac:dyDescent="0.2">
      <c r="A827" s="676"/>
      <c r="B827" s="676"/>
      <c r="C827" s="676"/>
      <c r="D827" s="676"/>
      <c r="E827" s="676"/>
      <c r="F827" s="676"/>
      <c r="G827" s="676"/>
      <c r="H827" s="676"/>
      <c r="I827" s="676"/>
      <c r="J827" s="676"/>
      <c r="K827" s="675"/>
      <c r="L827" s="675"/>
      <c r="M827" s="675"/>
      <c r="N827" s="675"/>
      <c r="O827" s="675"/>
      <c r="P827" s="675"/>
      <c r="Q827" s="675"/>
      <c r="R827" s="675"/>
      <c r="S827" s="675"/>
      <c r="T827" s="676"/>
      <c r="U827" s="676"/>
      <c r="V827" s="676"/>
      <c r="W827" s="669"/>
    </row>
    <row r="828" spans="1:23" ht="12.75" customHeight="1" x14ac:dyDescent="0.2">
      <c r="A828" s="676"/>
      <c r="B828" s="676"/>
      <c r="C828" s="676"/>
      <c r="D828" s="676"/>
      <c r="E828" s="676"/>
      <c r="F828" s="676"/>
      <c r="G828" s="676"/>
      <c r="H828" s="676"/>
      <c r="I828" s="676"/>
      <c r="J828" s="676"/>
      <c r="K828" s="675"/>
      <c r="L828" s="675"/>
      <c r="M828" s="675"/>
      <c r="N828" s="675"/>
      <c r="O828" s="675"/>
      <c r="P828" s="675"/>
      <c r="Q828" s="675"/>
      <c r="R828" s="675"/>
      <c r="S828" s="675"/>
      <c r="T828" s="676"/>
      <c r="U828" s="676"/>
      <c r="V828" s="676"/>
      <c r="W828" s="669"/>
    </row>
    <row r="829" spans="1:23" ht="12.75" customHeight="1" x14ac:dyDescent="0.2">
      <c r="A829" s="676"/>
      <c r="B829" s="676"/>
      <c r="C829" s="676"/>
      <c r="D829" s="676"/>
      <c r="E829" s="676"/>
      <c r="F829" s="676"/>
      <c r="G829" s="676"/>
      <c r="H829" s="676"/>
      <c r="I829" s="676"/>
      <c r="J829" s="676"/>
      <c r="K829" s="675"/>
      <c r="L829" s="675"/>
      <c r="M829" s="675"/>
      <c r="N829" s="675"/>
      <c r="O829" s="675"/>
      <c r="P829" s="675"/>
      <c r="Q829" s="675"/>
      <c r="R829" s="675"/>
      <c r="S829" s="675"/>
      <c r="T829" s="676"/>
      <c r="U829" s="676"/>
      <c r="V829" s="676"/>
      <c r="W829" s="669"/>
    </row>
    <row r="830" spans="1:23" ht="12.75" customHeight="1" x14ac:dyDescent="0.2">
      <c r="A830" s="676"/>
      <c r="B830" s="676"/>
      <c r="C830" s="676"/>
      <c r="D830" s="676"/>
      <c r="E830" s="676"/>
      <c r="F830" s="676"/>
      <c r="G830" s="676"/>
      <c r="H830" s="676"/>
      <c r="I830" s="676"/>
      <c r="J830" s="676"/>
      <c r="K830" s="675"/>
      <c r="L830" s="675"/>
      <c r="M830" s="675"/>
      <c r="N830" s="675"/>
      <c r="O830" s="675"/>
      <c r="P830" s="675"/>
      <c r="Q830" s="675"/>
      <c r="R830" s="675"/>
      <c r="S830" s="675"/>
      <c r="T830" s="676"/>
      <c r="U830" s="676"/>
      <c r="V830" s="676"/>
      <c r="W830" s="669"/>
    </row>
    <row r="831" spans="1:23" ht="12.75" customHeight="1" x14ac:dyDescent="0.2">
      <c r="A831" s="676"/>
      <c r="B831" s="676"/>
      <c r="C831" s="676"/>
      <c r="D831" s="676"/>
      <c r="E831" s="676"/>
      <c r="F831" s="676"/>
      <c r="G831" s="676"/>
      <c r="H831" s="676"/>
      <c r="I831" s="676"/>
      <c r="J831" s="676"/>
      <c r="K831" s="675"/>
      <c r="L831" s="675"/>
      <c r="M831" s="675"/>
      <c r="N831" s="675"/>
      <c r="O831" s="675"/>
      <c r="P831" s="675"/>
      <c r="Q831" s="675"/>
      <c r="R831" s="675"/>
      <c r="S831" s="675"/>
      <c r="T831" s="676"/>
      <c r="U831" s="676"/>
      <c r="V831" s="676"/>
      <c r="W831" s="669"/>
    </row>
    <row r="832" spans="1:23" ht="12.75" customHeight="1" x14ac:dyDescent="0.2">
      <c r="A832" s="676"/>
      <c r="B832" s="676"/>
      <c r="C832" s="676"/>
      <c r="D832" s="676"/>
      <c r="E832" s="676"/>
      <c r="F832" s="676"/>
      <c r="G832" s="676"/>
      <c r="H832" s="676"/>
      <c r="I832" s="676"/>
      <c r="J832" s="676"/>
      <c r="K832" s="675"/>
      <c r="L832" s="675"/>
      <c r="M832" s="675"/>
      <c r="N832" s="675"/>
      <c r="O832" s="675"/>
      <c r="P832" s="675"/>
      <c r="Q832" s="675"/>
      <c r="R832" s="675"/>
      <c r="S832" s="675"/>
      <c r="T832" s="676"/>
      <c r="U832" s="676"/>
      <c r="V832" s="676"/>
      <c r="W832" s="669"/>
    </row>
    <row r="833" spans="1:23" ht="12.75" customHeight="1" x14ac:dyDescent="0.2">
      <c r="A833" s="676"/>
      <c r="B833" s="676"/>
      <c r="C833" s="676"/>
      <c r="D833" s="676"/>
      <c r="E833" s="676"/>
      <c r="F833" s="676"/>
      <c r="G833" s="676"/>
      <c r="H833" s="676"/>
      <c r="I833" s="676"/>
      <c r="J833" s="676"/>
      <c r="K833" s="675"/>
      <c r="L833" s="675"/>
      <c r="M833" s="675"/>
      <c r="N833" s="675"/>
      <c r="O833" s="675"/>
      <c r="P833" s="675"/>
      <c r="Q833" s="675"/>
      <c r="R833" s="675"/>
      <c r="S833" s="675"/>
      <c r="T833" s="676"/>
      <c r="U833" s="676"/>
      <c r="V833" s="676"/>
      <c r="W833" s="669"/>
    </row>
    <row r="834" spans="1:23" ht="12.75" customHeight="1" x14ac:dyDescent="0.2">
      <c r="A834" s="676"/>
      <c r="B834" s="676"/>
      <c r="C834" s="676"/>
      <c r="D834" s="676"/>
      <c r="E834" s="676"/>
      <c r="F834" s="676"/>
      <c r="G834" s="676"/>
      <c r="H834" s="676"/>
      <c r="I834" s="676"/>
      <c r="J834" s="676"/>
      <c r="K834" s="675"/>
      <c r="L834" s="675"/>
      <c r="M834" s="675"/>
      <c r="N834" s="675"/>
      <c r="O834" s="675"/>
      <c r="P834" s="675"/>
      <c r="Q834" s="675"/>
      <c r="R834" s="675"/>
      <c r="S834" s="675"/>
      <c r="T834" s="676"/>
      <c r="U834" s="676"/>
      <c r="V834" s="676"/>
      <c r="W834" s="669"/>
    </row>
    <row r="835" spans="1:23" ht="12.75" customHeight="1" x14ac:dyDescent="0.2">
      <c r="A835" s="676"/>
      <c r="B835" s="676"/>
      <c r="C835" s="676"/>
      <c r="D835" s="676"/>
      <c r="E835" s="676"/>
      <c r="F835" s="676"/>
      <c r="G835" s="676"/>
      <c r="H835" s="676"/>
      <c r="I835" s="676"/>
      <c r="J835" s="676"/>
      <c r="K835" s="675"/>
      <c r="L835" s="675"/>
      <c r="M835" s="675"/>
      <c r="N835" s="675"/>
      <c r="O835" s="675"/>
      <c r="P835" s="675"/>
      <c r="Q835" s="675"/>
      <c r="R835" s="675"/>
      <c r="S835" s="675"/>
      <c r="T835" s="676"/>
      <c r="U835" s="676"/>
      <c r="V835" s="676"/>
      <c r="W835" s="669"/>
    </row>
    <row r="836" spans="1:23" ht="12.75" customHeight="1" x14ac:dyDescent="0.2">
      <c r="A836" s="676"/>
      <c r="B836" s="676"/>
      <c r="C836" s="676"/>
      <c r="D836" s="676"/>
      <c r="E836" s="676"/>
      <c r="F836" s="676"/>
      <c r="G836" s="676"/>
      <c r="H836" s="676"/>
      <c r="I836" s="676"/>
      <c r="J836" s="676"/>
      <c r="K836" s="675"/>
      <c r="L836" s="675"/>
      <c r="M836" s="675"/>
      <c r="N836" s="675"/>
      <c r="O836" s="675"/>
      <c r="P836" s="675"/>
      <c r="Q836" s="675"/>
      <c r="R836" s="675"/>
      <c r="S836" s="675"/>
      <c r="T836" s="676"/>
      <c r="U836" s="676"/>
      <c r="V836" s="676"/>
      <c r="W836" s="669"/>
    </row>
    <row r="837" spans="1:23" ht="12.75" customHeight="1" x14ac:dyDescent="0.2">
      <c r="A837" s="676"/>
      <c r="B837" s="676"/>
      <c r="C837" s="676"/>
      <c r="D837" s="676"/>
      <c r="E837" s="676"/>
      <c r="F837" s="676"/>
      <c r="G837" s="676"/>
      <c r="H837" s="677"/>
      <c r="I837" s="676"/>
      <c r="J837" s="676"/>
      <c r="K837" s="675"/>
      <c r="L837" s="675"/>
      <c r="M837" s="675"/>
      <c r="N837" s="675"/>
      <c r="O837" s="675"/>
      <c r="P837" s="675"/>
      <c r="Q837" s="675"/>
      <c r="R837" s="675"/>
      <c r="S837" s="675"/>
      <c r="T837" s="676"/>
      <c r="U837" s="676"/>
      <c r="V837" s="676"/>
      <c r="W837" s="669"/>
    </row>
    <row r="838" spans="1:23" ht="12.75" customHeight="1" x14ac:dyDescent="0.2">
      <c r="A838" s="676"/>
      <c r="B838" s="676"/>
      <c r="C838" s="676"/>
      <c r="D838" s="676"/>
      <c r="E838" s="676"/>
      <c r="F838" s="676"/>
      <c r="G838" s="676"/>
      <c r="H838" s="677"/>
      <c r="I838" s="676"/>
      <c r="J838" s="676"/>
      <c r="K838" s="675"/>
      <c r="L838" s="675"/>
      <c r="M838" s="675"/>
      <c r="N838" s="675"/>
      <c r="O838" s="675"/>
      <c r="P838" s="675"/>
      <c r="Q838" s="675"/>
      <c r="R838" s="675"/>
      <c r="S838" s="675"/>
      <c r="T838" s="676"/>
      <c r="U838" s="676"/>
      <c r="V838" s="676"/>
      <c r="W838" s="669"/>
    </row>
    <row r="839" spans="1:23" ht="12.75" customHeight="1" x14ac:dyDescent="0.2">
      <c r="A839" s="676"/>
      <c r="B839" s="676"/>
      <c r="C839" s="676"/>
      <c r="D839" s="676"/>
      <c r="E839" s="676"/>
      <c r="F839" s="676"/>
      <c r="G839" s="676"/>
      <c r="H839" s="677"/>
      <c r="I839" s="676"/>
      <c r="J839" s="676"/>
      <c r="K839" s="675"/>
      <c r="L839" s="675"/>
      <c r="M839" s="675"/>
      <c r="N839" s="675"/>
      <c r="O839" s="675"/>
      <c r="P839" s="675"/>
      <c r="Q839" s="675"/>
      <c r="R839" s="675"/>
      <c r="S839" s="675"/>
      <c r="T839" s="676"/>
      <c r="U839" s="676"/>
      <c r="V839" s="676"/>
      <c r="W839" s="669"/>
    </row>
    <row r="840" spans="1:23" ht="12.75" customHeight="1" x14ac:dyDescent="0.2">
      <c r="A840" s="676"/>
      <c r="B840" s="676"/>
      <c r="C840" s="676"/>
      <c r="D840" s="676"/>
      <c r="E840" s="676"/>
      <c r="F840" s="676"/>
      <c r="G840" s="676"/>
      <c r="H840" s="677"/>
      <c r="I840" s="676"/>
      <c r="J840" s="676"/>
      <c r="K840" s="675"/>
      <c r="L840" s="675"/>
      <c r="M840" s="675"/>
      <c r="N840" s="675"/>
      <c r="O840" s="675"/>
      <c r="P840" s="675"/>
      <c r="Q840" s="675"/>
      <c r="R840" s="675"/>
      <c r="S840" s="675"/>
      <c r="T840" s="676"/>
      <c r="U840" s="676"/>
      <c r="V840" s="676"/>
      <c r="W840" s="669"/>
    </row>
    <row r="841" spans="1:23" ht="12.75" customHeight="1" x14ac:dyDescent="0.2">
      <c r="A841" s="676"/>
      <c r="B841" s="676"/>
      <c r="C841" s="676"/>
      <c r="D841" s="676"/>
      <c r="E841" s="676"/>
      <c r="F841" s="676"/>
      <c r="G841" s="676"/>
      <c r="H841" s="677"/>
      <c r="I841" s="676"/>
      <c r="J841" s="676"/>
      <c r="K841" s="675"/>
      <c r="L841" s="675"/>
      <c r="M841" s="675"/>
      <c r="N841" s="675"/>
      <c r="O841" s="675"/>
      <c r="P841" s="675"/>
      <c r="Q841" s="675"/>
      <c r="R841" s="675"/>
      <c r="S841" s="675"/>
      <c r="T841" s="676"/>
      <c r="U841" s="676"/>
      <c r="V841" s="676"/>
      <c r="W841" s="669"/>
    </row>
    <row r="842" spans="1:23" ht="12.75" customHeight="1" x14ac:dyDescent="0.2">
      <c r="A842" s="676"/>
      <c r="B842" s="676"/>
      <c r="C842" s="676"/>
      <c r="D842" s="676"/>
      <c r="E842" s="676"/>
      <c r="F842" s="676"/>
      <c r="G842" s="676"/>
      <c r="H842" s="677"/>
      <c r="I842" s="676"/>
      <c r="J842" s="676"/>
      <c r="K842" s="675"/>
      <c r="L842" s="675"/>
      <c r="M842" s="675"/>
      <c r="N842" s="675"/>
      <c r="O842" s="675"/>
      <c r="P842" s="675"/>
      <c r="Q842" s="675"/>
      <c r="R842" s="675"/>
      <c r="S842" s="675"/>
      <c r="T842" s="676"/>
      <c r="U842" s="676"/>
      <c r="V842" s="676"/>
      <c r="W842" s="669"/>
    </row>
    <row r="843" spans="1:23" ht="12.75" customHeight="1" x14ac:dyDescent="0.2">
      <c r="A843" s="676"/>
      <c r="B843" s="676"/>
      <c r="C843" s="676"/>
      <c r="D843" s="676"/>
      <c r="E843" s="676"/>
      <c r="F843" s="676"/>
      <c r="G843" s="676"/>
      <c r="H843" s="677"/>
      <c r="I843" s="676"/>
      <c r="J843" s="676"/>
      <c r="K843" s="675"/>
      <c r="L843" s="675"/>
      <c r="M843" s="675"/>
      <c r="N843" s="675"/>
      <c r="O843" s="675"/>
      <c r="P843" s="675"/>
      <c r="Q843" s="675"/>
      <c r="R843" s="675"/>
      <c r="S843" s="675"/>
      <c r="T843" s="676"/>
      <c r="U843" s="676"/>
      <c r="V843" s="676"/>
      <c r="W843" s="669"/>
    </row>
    <row r="844" spans="1:23" ht="12.75" customHeight="1" x14ac:dyDescent="0.2">
      <c r="A844" s="676"/>
      <c r="B844" s="676"/>
      <c r="C844" s="676"/>
      <c r="D844" s="676"/>
      <c r="E844" s="676"/>
      <c r="F844" s="676"/>
      <c r="G844" s="676"/>
      <c r="H844" s="677"/>
      <c r="I844" s="676"/>
      <c r="J844" s="676"/>
      <c r="K844" s="675"/>
      <c r="L844" s="675"/>
      <c r="M844" s="675"/>
      <c r="N844" s="675"/>
      <c r="O844" s="675"/>
      <c r="P844" s="675"/>
      <c r="Q844" s="675"/>
      <c r="R844" s="675"/>
      <c r="S844" s="675"/>
      <c r="T844" s="676"/>
      <c r="U844" s="676"/>
      <c r="V844" s="676"/>
      <c r="W844" s="669"/>
    </row>
    <row r="845" spans="1:23" ht="12.75" customHeight="1" x14ac:dyDescent="0.2">
      <c r="A845" s="676"/>
      <c r="B845" s="676"/>
      <c r="C845" s="676"/>
      <c r="D845" s="676"/>
      <c r="E845" s="676"/>
      <c r="F845" s="676"/>
      <c r="G845" s="676"/>
      <c r="H845" s="677"/>
      <c r="I845" s="676"/>
      <c r="J845" s="676"/>
      <c r="K845" s="675"/>
      <c r="L845" s="675"/>
      <c r="M845" s="675"/>
      <c r="N845" s="675"/>
      <c r="O845" s="675"/>
      <c r="P845" s="675"/>
      <c r="Q845" s="675"/>
      <c r="R845" s="675"/>
      <c r="S845" s="675"/>
      <c r="T845" s="676"/>
      <c r="U845" s="676"/>
      <c r="V845" s="676"/>
      <c r="W845" s="669"/>
    </row>
    <row r="846" spans="1:23" ht="12.75" customHeight="1" x14ac:dyDescent="0.2">
      <c r="A846" s="676"/>
      <c r="B846" s="676"/>
      <c r="C846" s="676"/>
      <c r="D846" s="676"/>
      <c r="E846" s="676"/>
      <c r="F846" s="676"/>
      <c r="G846" s="676"/>
      <c r="H846" s="677"/>
      <c r="I846" s="676"/>
      <c r="J846" s="676"/>
      <c r="K846" s="675"/>
      <c r="L846" s="675"/>
      <c r="M846" s="675"/>
      <c r="N846" s="675"/>
      <c r="O846" s="675"/>
      <c r="P846" s="675"/>
      <c r="Q846" s="675"/>
      <c r="R846" s="675"/>
      <c r="S846" s="675"/>
      <c r="T846" s="676"/>
      <c r="U846" s="676"/>
      <c r="V846" s="676"/>
      <c r="W846" s="669"/>
    </row>
    <row r="847" spans="1:23" ht="12.75" customHeight="1" x14ac:dyDescent="0.2">
      <c r="A847" s="676"/>
      <c r="B847" s="676"/>
      <c r="C847" s="676"/>
      <c r="D847" s="676"/>
      <c r="E847" s="676"/>
      <c r="F847" s="676"/>
      <c r="G847" s="676"/>
      <c r="H847" s="677"/>
      <c r="I847" s="676"/>
      <c r="J847" s="676"/>
      <c r="K847" s="675"/>
      <c r="L847" s="675"/>
      <c r="M847" s="675"/>
      <c r="N847" s="675"/>
      <c r="O847" s="675"/>
      <c r="P847" s="675"/>
      <c r="Q847" s="675"/>
      <c r="R847" s="675"/>
      <c r="S847" s="675"/>
      <c r="T847" s="676"/>
      <c r="U847" s="676"/>
      <c r="V847" s="676"/>
      <c r="W847" s="669"/>
    </row>
    <row r="848" spans="1:23" ht="12.75" customHeight="1" x14ac:dyDescent="0.2">
      <c r="A848" s="676"/>
      <c r="B848" s="676"/>
      <c r="C848" s="676"/>
      <c r="D848" s="676"/>
      <c r="E848" s="676"/>
      <c r="F848" s="676"/>
      <c r="G848" s="676"/>
      <c r="H848" s="677"/>
      <c r="I848" s="676"/>
      <c r="J848" s="676"/>
      <c r="K848" s="675"/>
      <c r="L848" s="675"/>
      <c r="M848" s="675"/>
      <c r="N848" s="675"/>
      <c r="O848" s="675"/>
      <c r="P848" s="675"/>
      <c r="Q848" s="675"/>
      <c r="R848" s="675"/>
      <c r="S848" s="675"/>
      <c r="T848" s="676"/>
      <c r="U848" s="676"/>
      <c r="V848" s="676"/>
      <c r="W848" s="669"/>
    </row>
    <row r="849" spans="1:23" ht="12.75" customHeight="1" x14ac:dyDescent="0.2">
      <c r="A849" s="676"/>
      <c r="B849" s="676"/>
      <c r="C849" s="676"/>
      <c r="D849" s="676"/>
      <c r="E849" s="676"/>
      <c r="F849" s="676"/>
      <c r="G849" s="676"/>
      <c r="H849" s="677"/>
      <c r="I849" s="676"/>
      <c r="J849" s="676"/>
      <c r="K849" s="675"/>
      <c r="L849" s="675"/>
      <c r="M849" s="675"/>
      <c r="N849" s="675"/>
      <c r="O849" s="675"/>
      <c r="P849" s="675"/>
      <c r="Q849" s="675"/>
      <c r="R849" s="675"/>
      <c r="S849" s="675"/>
      <c r="T849" s="676"/>
      <c r="U849" s="676"/>
      <c r="V849" s="676"/>
      <c r="W849" s="669"/>
    </row>
    <row r="850" spans="1:23" ht="12.75" customHeight="1" x14ac:dyDescent="0.2">
      <c r="A850" s="676"/>
      <c r="B850" s="676"/>
      <c r="C850" s="676"/>
      <c r="D850" s="676"/>
      <c r="E850" s="676"/>
      <c r="F850" s="676"/>
      <c r="G850" s="676"/>
      <c r="H850" s="677"/>
      <c r="I850" s="676"/>
      <c r="J850" s="676"/>
      <c r="K850" s="675"/>
      <c r="L850" s="675"/>
      <c r="M850" s="675"/>
      <c r="N850" s="675"/>
      <c r="O850" s="675"/>
      <c r="P850" s="675"/>
      <c r="Q850" s="675"/>
      <c r="R850" s="675"/>
      <c r="S850" s="675"/>
      <c r="T850" s="676"/>
      <c r="U850" s="676"/>
      <c r="V850" s="676"/>
      <c r="W850" s="669"/>
    </row>
    <row r="851" spans="1:23" ht="12.75" customHeight="1" x14ac:dyDescent="0.2">
      <c r="A851" s="676"/>
      <c r="B851" s="676"/>
      <c r="C851" s="676"/>
      <c r="D851" s="676"/>
      <c r="E851" s="676"/>
      <c r="F851" s="676"/>
      <c r="G851" s="676"/>
      <c r="H851" s="677"/>
      <c r="I851" s="676"/>
      <c r="J851" s="676"/>
      <c r="K851" s="675"/>
      <c r="L851" s="675"/>
      <c r="M851" s="675"/>
      <c r="N851" s="675"/>
      <c r="O851" s="675"/>
      <c r="P851" s="675"/>
      <c r="Q851" s="675"/>
      <c r="R851" s="675"/>
      <c r="S851" s="675"/>
      <c r="T851" s="676"/>
      <c r="U851" s="676"/>
      <c r="V851" s="676"/>
      <c r="W851" s="669"/>
    </row>
    <row r="852" spans="1:23" ht="12.75" customHeight="1" x14ac:dyDescent="0.2">
      <c r="A852" s="676"/>
      <c r="B852" s="676"/>
      <c r="C852" s="676"/>
      <c r="D852" s="676"/>
      <c r="E852" s="676"/>
      <c r="F852" s="676"/>
      <c r="G852" s="676"/>
      <c r="H852" s="677"/>
      <c r="I852" s="676"/>
      <c r="J852" s="676"/>
      <c r="K852" s="675"/>
      <c r="L852" s="675"/>
      <c r="M852" s="675"/>
      <c r="N852" s="675"/>
      <c r="O852" s="675"/>
      <c r="P852" s="675"/>
      <c r="Q852" s="675"/>
      <c r="R852" s="675"/>
      <c r="S852" s="675"/>
      <c r="T852" s="676"/>
      <c r="U852" s="676"/>
      <c r="V852" s="676"/>
      <c r="W852" s="669"/>
    </row>
    <row r="853" spans="1:23" ht="12.75" customHeight="1" x14ac:dyDescent="0.2">
      <c r="A853" s="676"/>
      <c r="B853" s="676"/>
      <c r="C853" s="676"/>
      <c r="D853" s="676"/>
      <c r="E853" s="676"/>
      <c r="F853" s="676"/>
      <c r="G853" s="676"/>
      <c r="H853" s="677"/>
      <c r="I853" s="676"/>
      <c r="J853" s="676"/>
      <c r="K853" s="675"/>
      <c r="L853" s="675"/>
      <c r="M853" s="675"/>
      <c r="N853" s="675"/>
      <c r="O853" s="675"/>
      <c r="P853" s="675"/>
      <c r="Q853" s="675"/>
      <c r="R853" s="675"/>
      <c r="S853" s="675"/>
      <c r="T853" s="676"/>
      <c r="U853" s="676"/>
      <c r="V853" s="676"/>
      <c r="W853" s="669"/>
    </row>
    <row r="854" spans="1:23" ht="12.75" customHeight="1" x14ac:dyDescent="0.2">
      <c r="A854" s="676"/>
      <c r="B854" s="676"/>
      <c r="C854" s="676"/>
      <c r="D854" s="676"/>
      <c r="E854" s="676"/>
      <c r="F854" s="676"/>
      <c r="G854" s="676"/>
      <c r="H854" s="677"/>
      <c r="I854" s="676"/>
      <c r="J854" s="676"/>
      <c r="K854" s="675"/>
      <c r="L854" s="675"/>
      <c r="M854" s="675"/>
      <c r="N854" s="675"/>
      <c r="O854" s="675"/>
      <c r="P854" s="675"/>
      <c r="Q854" s="675"/>
      <c r="R854" s="675"/>
      <c r="S854" s="675"/>
      <c r="T854" s="676"/>
      <c r="U854" s="676"/>
      <c r="V854" s="676"/>
      <c r="W854" s="669"/>
    </row>
    <row r="855" spans="1:23" ht="12.75" customHeight="1" x14ac:dyDescent="0.2">
      <c r="A855" s="676"/>
      <c r="B855" s="676"/>
      <c r="C855" s="676"/>
      <c r="D855" s="676"/>
      <c r="E855" s="676"/>
      <c r="F855" s="676"/>
      <c r="G855" s="676"/>
      <c r="H855" s="677"/>
      <c r="I855" s="676"/>
      <c r="J855" s="676"/>
      <c r="K855" s="675"/>
      <c r="L855" s="675"/>
      <c r="M855" s="675"/>
      <c r="N855" s="675"/>
      <c r="O855" s="675"/>
      <c r="P855" s="675"/>
      <c r="Q855" s="675"/>
      <c r="R855" s="675"/>
      <c r="S855" s="675"/>
      <c r="T855" s="676"/>
      <c r="U855" s="676"/>
      <c r="V855" s="676"/>
      <c r="W855" s="669"/>
    </row>
    <row r="856" spans="1:23" ht="12.75" customHeight="1" x14ac:dyDescent="0.2">
      <c r="A856" s="676"/>
      <c r="B856" s="676"/>
      <c r="C856" s="676"/>
      <c r="D856" s="676"/>
      <c r="E856" s="676"/>
      <c r="F856" s="676"/>
      <c r="G856" s="676"/>
      <c r="H856" s="677"/>
      <c r="I856" s="676"/>
      <c r="J856" s="676"/>
      <c r="K856" s="675"/>
      <c r="L856" s="675"/>
      <c r="M856" s="675"/>
      <c r="N856" s="675"/>
      <c r="O856" s="675"/>
      <c r="P856" s="675"/>
      <c r="Q856" s="675"/>
      <c r="R856" s="675"/>
      <c r="S856" s="675"/>
      <c r="T856" s="676"/>
      <c r="U856" s="676"/>
      <c r="V856" s="676"/>
      <c r="W856" s="669"/>
    </row>
    <row r="857" spans="1:23" ht="12.75" customHeight="1" x14ac:dyDescent="0.2">
      <c r="A857" s="676"/>
      <c r="B857" s="676"/>
      <c r="C857" s="676"/>
      <c r="D857" s="676"/>
      <c r="E857" s="676"/>
      <c r="F857" s="676"/>
      <c r="G857" s="676"/>
      <c r="H857" s="677"/>
      <c r="I857" s="676"/>
      <c r="J857" s="676"/>
      <c r="K857" s="675"/>
      <c r="L857" s="675"/>
      <c r="M857" s="675"/>
      <c r="N857" s="675"/>
      <c r="O857" s="675"/>
      <c r="P857" s="675"/>
      <c r="Q857" s="675"/>
      <c r="R857" s="675"/>
      <c r="S857" s="675"/>
      <c r="T857" s="676"/>
      <c r="U857" s="676"/>
      <c r="V857" s="676"/>
      <c r="W857" s="669"/>
    </row>
    <row r="858" spans="1:23" ht="12.75" customHeight="1" x14ac:dyDescent="0.2">
      <c r="A858" s="676"/>
      <c r="B858" s="676"/>
      <c r="C858" s="676"/>
      <c r="D858" s="676"/>
      <c r="E858" s="676"/>
      <c r="F858" s="676"/>
      <c r="G858" s="676"/>
      <c r="H858" s="676"/>
      <c r="I858" s="676"/>
      <c r="J858" s="676"/>
      <c r="K858" s="675"/>
      <c r="L858" s="675"/>
      <c r="M858" s="675"/>
      <c r="N858" s="675"/>
      <c r="O858" s="675"/>
      <c r="P858" s="675"/>
      <c r="Q858" s="675"/>
      <c r="R858" s="675"/>
      <c r="S858" s="675"/>
      <c r="T858" s="676"/>
      <c r="U858" s="676"/>
      <c r="V858" s="676"/>
      <c r="W858" s="669"/>
    </row>
    <row r="859" spans="1:23" ht="12.75" customHeight="1" x14ac:dyDescent="0.2">
      <c r="A859" s="676"/>
      <c r="B859" s="676"/>
      <c r="C859" s="676"/>
      <c r="D859" s="676"/>
      <c r="E859" s="676"/>
      <c r="F859" s="676"/>
      <c r="G859" s="676"/>
      <c r="H859" s="677"/>
      <c r="I859" s="676"/>
      <c r="J859" s="676"/>
      <c r="K859" s="675"/>
      <c r="L859" s="675"/>
      <c r="M859" s="675"/>
      <c r="N859" s="675"/>
      <c r="O859" s="675"/>
      <c r="P859" s="675"/>
      <c r="Q859" s="675"/>
      <c r="R859" s="675"/>
      <c r="S859" s="675"/>
      <c r="T859" s="676"/>
      <c r="U859" s="676"/>
      <c r="V859" s="676"/>
      <c r="W859" s="669"/>
    </row>
    <row r="860" spans="1:23" ht="12.75" customHeight="1" x14ac:dyDescent="0.2">
      <c r="A860" s="676"/>
      <c r="B860" s="676"/>
      <c r="C860" s="676"/>
      <c r="D860" s="676"/>
      <c r="E860" s="676"/>
      <c r="F860" s="676"/>
      <c r="G860" s="676"/>
      <c r="H860" s="677"/>
      <c r="I860" s="676"/>
      <c r="J860" s="676"/>
      <c r="K860" s="675"/>
      <c r="L860" s="675"/>
      <c r="M860" s="675"/>
      <c r="N860" s="675"/>
      <c r="O860" s="675"/>
      <c r="P860" s="675"/>
      <c r="Q860" s="675"/>
      <c r="R860" s="675"/>
      <c r="S860" s="675"/>
      <c r="T860" s="676"/>
      <c r="U860" s="676"/>
      <c r="V860" s="676"/>
      <c r="W860" s="669"/>
    </row>
    <row r="861" spans="1:23" ht="12.75" customHeight="1" x14ac:dyDescent="0.2">
      <c r="A861" s="676"/>
      <c r="B861" s="676"/>
      <c r="C861" s="676"/>
      <c r="D861" s="676"/>
      <c r="E861" s="676"/>
      <c r="F861" s="676"/>
      <c r="G861" s="676"/>
      <c r="H861" s="677"/>
      <c r="I861" s="676"/>
      <c r="J861" s="676"/>
      <c r="K861" s="675"/>
      <c r="L861" s="675"/>
      <c r="M861" s="675"/>
      <c r="N861" s="675"/>
      <c r="O861" s="675"/>
      <c r="P861" s="675"/>
      <c r="Q861" s="675"/>
      <c r="R861" s="675"/>
      <c r="S861" s="675"/>
      <c r="T861" s="676"/>
      <c r="U861" s="676"/>
      <c r="V861" s="676"/>
      <c r="W861" s="669"/>
    </row>
    <row r="862" spans="1:23" ht="12.75" customHeight="1" x14ac:dyDescent="0.2">
      <c r="A862" s="676"/>
      <c r="B862" s="676"/>
      <c r="C862" s="676"/>
      <c r="D862" s="676"/>
      <c r="E862" s="676"/>
      <c r="F862" s="676"/>
      <c r="G862" s="676"/>
      <c r="H862" s="677"/>
      <c r="I862" s="676"/>
      <c r="J862" s="676"/>
      <c r="K862" s="675"/>
      <c r="L862" s="675"/>
      <c r="M862" s="675"/>
      <c r="N862" s="675"/>
      <c r="O862" s="675"/>
      <c r="P862" s="675"/>
      <c r="Q862" s="675"/>
      <c r="R862" s="675"/>
      <c r="S862" s="675"/>
      <c r="T862" s="676"/>
      <c r="U862" s="676"/>
      <c r="V862" s="676"/>
      <c r="W862" s="669"/>
    </row>
    <row r="863" spans="1:23" ht="12.75" customHeight="1" x14ac:dyDescent="0.2">
      <c r="A863" s="676"/>
      <c r="B863" s="676"/>
      <c r="C863" s="676"/>
      <c r="D863" s="676"/>
      <c r="E863" s="676"/>
      <c r="F863" s="676"/>
      <c r="G863" s="676"/>
      <c r="H863" s="677"/>
      <c r="I863" s="676"/>
      <c r="J863" s="676"/>
      <c r="K863" s="675"/>
      <c r="L863" s="675"/>
      <c r="M863" s="675"/>
      <c r="N863" s="675"/>
      <c r="O863" s="675"/>
      <c r="P863" s="675"/>
      <c r="Q863" s="675"/>
      <c r="R863" s="675"/>
      <c r="S863" s="675"/>
      <c r="T863" s="676"/>
      <c r="U863" s="676"/>
      <c r="V863" s="676"/>
      <c r="W863" s="669"/>
    </row>
    <row r="864" spans="1:23" ht="12.75" customHeight="1" x14ac:dyDescent="0.2">
      <c r="A864" s="676"/>
      <c r="B864" s="676"/>
      <c r="C864" s="676"/>
      <c r="D864" s="676"/>
      <c r="E864" s="676"/>
      <c r="F864" s="676"/>
      <c r="G864" s="676"/>
      <c r="H864" s="677"/>
      <c r="I864" s="676"/>
      <c r="J864" s="676"/>
      <c r="K864" s="675"/>
      <c r="L864" s="675"/>
      <c r="M864" s="675"/>
      <c r="N864" s="675"/>
      <c r="O864" s="675"/>
      <c r="P864" s="675"/>
      <c r="Q864" s="675"/>
      <c r="R864" s="675"/>
      <c r="S864" s="675"/>
      <c r="T864" s="676"/>
      <c r="U864" s="676"/>
      <c r="V864" s="676"/>
      <c r="W864" s="669"/>
    </row>
    <row r="865" spans="1:23" ht="12.75" customHeight="1" x14ac:dyDescent="0.2">
      <c r="A865" s="676"/>
      <c r="B865" s="676"/>
      <c r="C865" s="676"/>
      <c r="D865" s="676"/>
      <c r="E865" s="676"/>
      <c r="F865" s="676"/>
      <c r="G865" s="676"/>
      <c r="H865" s="676"/>
      <c r="I865" s="676"/>
      <c r="J865" s="676"/>
      <c r="K865" s="675"/>
      <c r="L865" s="675"/>
      <c r="M865" s="675"/>
      <c r="N865" s="675"/>
      <c r="O865" s="675"/>
      <c r="P865" s="675"/>
      <c r="Q865" s="675"/>
      <c r="R865" s="675"/>
      <c r="S865" s="675"/>
      <c r="T865" s="676"/>
      <c r="U865" s="676"/>
      <c r="V865" s="676"/>
      <c r="W865" s="669"/>
    </row>
    <row r="866" spans="1:23" ht="12.75" customHeight="1" x14ac:dyDescent="0.2">
      <c r="A866" s="676"/>
      <c r="B866" s="676"/>
      <c r="C866" s="676"/>
      <c r="D866" s="676"/>
      <c r="E866" s="676"/>
      <c r="F866" s="676"/>
      <c r="G866" s="676"/>
      <c r="H866" s="677"/>
      <c r="I866" s="676"/>
      <c r="J866" s="676"/>
      <c r="K866" s="675"/>
      <c r="L866" s="675"/>
      <c r="M866" s="675"/>
      <c r="N866" s="675"/>
      <c r="O866" s="675"/>
      <c r="P866" s="675"/>
      <c r="Q866" s="675"/>
      <c r="R866" s="675"/>
      <c r="S866" s="675"/>
      <c r="T866" s="676"/>
      <c r="U866" s="676"/>
      <c r="V866" s="676"/>
      <c r="W866" s="669"/>
    </row>
    <row r="867" spans="1:23" ht="12.75" customHeight="1" x14ac:dyDescent="0.2">
      <c r="A867" s="676"/>
      <c r="B867" s="676"/>
      <c r="C867" s="676"/>
      <c r="D867" s="676"/>
      <c r="E867" s="676"/>
      <c r="F867" s="676"/>
      <c r="G867" s="676"/>
      <c r="H867" s="677"/>
      <c r="I867" s="676"/>
      <c r="J867" s="676"/>
      <c r="K867" s="675"/>
      <c r="L867" s="675"/>
      <c r="M867" s="675"/>
      <c r="N867" s="675"/>
      <c r="O867" s="675"/>
      <c r="P867" s="675"/>
      <c r="Q867" s="675"/>
      <c r="R867" s="675"/>
      <c r="S867" s="675"/>
      <c r="T867" s="676"/>
      <c r="U867" s="676"/>
      <c r="V867" s="676"/>
      <c r="W867" s="669"/>
    </row>
    <row r="868" spans="1:23" ht="12.75" customHeight="1" x14ac:dyDescent="0.2">
      <c r="A868" s="676"/>
      <c r="B868" s="676"/>
      <c r="C868" s="676"/>
      <c r="D868" s="676"/>
      <c r="E868" s="676"/>
      <c r="F868" s="676"/>
      <c r="G868" s="676"/>
      <c r="H868" s="677"/>
      <c r="I868" s="676"/>
      <c r="J868" s="676"/>
      <c r="K868" s="675"/>
      <c r="L868" s="675"/>
      <c r="M868" s="675"/>
      <c r="N868" s="675"/>
      <c r="O868" s="675"/>
      <c r="P868" s="675"/>
      <c r="Q868" s="675"/>
      <c r="R868" s="675"/>
      <c r="S868" s="675"/>
      <c r="T868" s="676"/>
      <c r="U868" s="676"/>
      <c r="V868" s="676"/>
      <c r="W868" s="669"/>
    </row>
    <row r="869" spans="1:23" ht="12.75" customHeight="1" x14ac:dyDescent="0.2">
      <c r="A869" s="676"/>
      <c r="B869" s="676"/>
      <c r="C869" s="676"/>
      <c r="D869" s="676"/>
      <c r="E869" s="676"/>
      <c r="F869" s="676"/>
      <c r="G869" s="676"/>
      <c r="H869" s="677"/>
      <c r="I869" s="676"/>
      <c r="J869" s="676"/>
      <c r="K869" s="675"/>
      <c r="L869" s="675"/>
      <c r="M869" s="675"/>
      <c r="N869" s="675"/>
      <c r="O869" s="675"/>
      <c r="P869" s="675"/>
      <c r="Q869" s="675"/>
      <c r="R869" s="675"/>
      <c r="S869" s="675"/>
      <c r="T869" s="676"/>
      <c r="U869" s="676"/>
      <c r="V869" s="676"/>
      <c r="W869" s="669"/>
    </row>
    <row r="870" spans="1:23" ht="12.75" customHeight="1" x14ac:dyDescent="0.2">
      <c r="A870" s="676"/>
      <c r="B870" s="676"/>
      <c r="C870" s="676"/>
      <c r="D870" s="676"/>
      <c r="E870" s="676"/>
      <c r="F870" s="676"/>
      <c r="G870" s="676"/>
      <c r="H870" s="677"/>
      <c r="I870" s="676"/>
      <c r="J870" s="676"/>
      <c r="K870" s="675"/>
      <c r="L870" s="675"/>
      <c r="M870" s="675"/>
      <c r="N870" s="675"/>
      <c r="O870" s="675"/>
      <c r="P870" s="675"/>
      <c r="Q870" s="675"/>
      <c r="R870" s="675"/>
      <c r="S870" s="675"/>
      <c r="T870" s="676"/>
      <c r="U870" s="676"/>
      <c r="V870" s="676"/>
      <c r="W870" s="669"/>
    </row>
    <row r="871" spans="1:23" ht="12.75" customHeight="1" x14ac:dyDescent="0.2">
      <c r="A871" s="676"/>
      <c r="B871" s="676"/>
      <c r="C871" s="676"/>
      <c r="D871" s="676"/>
      <c r="E871" s="676"/>
      <c r="F871" s="676"/>
      <c r="G871" s="676"/>
      <c r="H871" s="677"/>
      <c r="I871" s="676"/>
      <c r="J871" s="676"/>
      <c r="K871" s="675"/>
      <c r="L871" s="675"/>
      <c r="M871" s="675"/>
      <c r="N871" s="675"/>
      <c r="O871" s="675"/>
      <c r="P871" s="675"/>
      <c r="Q871" s="675"/>
      <c r="R871" s="675"/>
      <c r="S871" s="675"/>
      <c r="T871" s="676"/>
      <c r="U871" s="676"/>
      <c r="V871" s="676"/>
      <c r="W871" s="669"/>
    </row>
    <row r="872" spans="1:23" ht="12.75" customHeight="1" x14ac:dyDescent="0.2">
      <c r="A872" s="676"/>
      <c r="B872" s="676"/>
      <c r="C872" s="676"/>
      <c r="D872" s="676"/>
      <c r="E872" s="676"/>
      <c r="F872" s="676"/>
      <c r="G872" s="676"/>
      <c r="H872" s="676"/>
      <c r="I872" s="676"/>
      <c r="J872" s="676"/>
      <c r="K872" s="675"/>
      <c r="L872" s="675"/>
      <c r="M872" s="675"/>
      <c r="N872" s="675"/>
      <c r="O872" s="675"/>
      <c r="P872" s="675"/>
      <c r="Q872" s="675"/>
      <c r="R872" s="675"/>
      <c r="S872" s="675"/>
      <c r="T872" s="676"/>
      <c r="U872" s="676"/>
      <c r="V872" s="676"/>
      <c r="W872" s="669"/>
    </row>
    <row r="873" spans="1:23" ht="12.75" customHeight="1" x14ac:dyDescent="0.2">
      <c r="A873" s="676"/>
      <c r="B873" s="676"/>
      <c r="C873" s="676"/>
      <c r="D873" s="676"/>
      <c r="E873" s="676"/>
      <c r="F873" s="676"/>
      <c r="G873" s="676"/>
      <c r="H873" s="676"/>
      <c r="I873" s="676"/>
      <c r="J873" s="676"/>
      <c r="K873" s="675"/>
      <c r="L873" s="675"/>
      <c r="M873" s="675"/>
      <c r="N873" s="675"/>
      <c r="O873" s="675"/>
      <c r="P873" s="675"/>
      <c r="Q873" s="675"/>
      <c r="R873" s="675"/>
      <c r="S873" s="675"/>
      <c r="T873" s="676"/>
      <c r="U873" s="676"/>
      <c r="V873" s="676"/>
      <c r="W873" s="669"/>
    </row>
    <row r="874" spans="1:23" ht="12.75" customHeight="1" x14ac:dyDescent="0.2">
      <c r="A874" s="676"/>
      <c r="B874" s="676"/>
      <c r="C874" s="676"/>
      <c r="D874" s="676"/>
      <c r="E874" s="676"/>
      <c r="F874" s="676"/>
      <c r="G874" s="676"/>
      <c r="H874" s="676"/>
      <c r="I874" s="676"/>
      <c r="J874" s="676"/>
      <c r="K874" s="675"/>
      <c r="L874" s="675"/>
      <c r="M874" s="675"/>
      <c r="N874" s="675"/>
      <c r="O874" s="675"/>
      <c r="P874" s="675"/>
      <c r="Q874" s="675"/>
      <c r="R874" s="675"/>
      <c r="S874" s="675"/>
      <c r="T874" s="676"/>
      <c r="U874" s="676"/>
      <c r="V874" s="676"/>
      <c r="W874" s="669"/>
    </row>
    <row r="875" spans="1:23" ht="12.75" customHeight="1" x14ac:dyDescent="0.2">
      <c r="A875" s="676"/>
      <c r="B875" s="676"/>
      <c r="C875" s="676"/>
      <c r="D875" s="676"/>
      <c r="E875" s="676"/>
      <c r="F875" s="676"/>
      <c r="G875" s="676"/>
      <c r="H875" s="676"/>
      <c r="I875" s="676"/>
      <c r="J875" s="676"/>
      <c r="K875" s="675"/>
      <c r="L875" s="675"/>
      <c r="M875" s="675"/>
      <c r="N875" s="675"/>
      <c r="O875" s="675"/>
      <c r="P875" s="675"/>
      <c r="Q875" s="675"/>
      <c r="R875" s="675"/>
      <c r="S875" s="675"/>
      <c r="T875" s="676"/>
      <c r="U875" s="676"/>
      <c r="V875" s="676"/>
      <c r="W875" s="669"/>
    </row>
    <row r="876" spans="1:23" ht="12.75" customHeight="1" x14ac:dyDescent="0.2">
      <c r="A876" s="676"/>
      <c r="B876" s="676"/>
      <c r="C876" s="676"/>
      <c r="D876" s="676"/>
      <c r="E876" s="676"/>
      <c r="F876" s="676"/>
      <c r="G876" s="676"/>
      <c r="H876" s="676"/>
      <c r="I876" s="676"/>
      <c r="J876" s="676"/>
      <c r="K876" s="675"/>
      <c r="L876" s="675"/>
      <c r="M876" s="675"/>
      <c r="N876" s="675"/>
      <c r="O876" s="675"/>
      <c r="P876" s="675"/>
      <c r="Q876" s="675"/>
      <c r="R876" s="675"/>
      <c r="S876" s="675"/>
      <c r="T876" s="676"/>
      <c r="U876" s="676"/>
      <c r="V876" s="676"/>
      <c r="W876" s="669"/>
    </row>
    <row r="877" spans="1:23" ht="12.75" customHeight="1" x14ac:dyDescent="0.2">
      <c r="A877" s="676"/>
      <c r="B877" s="676"/>
      <c r="C877" s="676"/>
      <c r="D877" s="676"/>
      <c r="E877" s="676"/>
      <c r="F877" s="676"/>
      <c r="G877" s="676"/>
      <c r="H877" s="676"/>
      <c r="I877" s="676"/>
      <c r="J877" s="676"/>
      <c r="K877" s="675"/>
      <c r="L877" s="675"/>
      <c r="M877" s="675"/>
      <c r="N877" s="675"/>
      <c r="O877" s="675"/>
      <c r="P877" s="675"/>
      <c r="Q877" s="675"/>
      <c r="R877" s="675"/>
      <c r="S877" s="675"/>
      <c r="T877" s="676"/>
      <c r="U877" s="676"/>
      <c r="V877" s="676"/>
      <c r="W877" s="669"/>
    </row>
    <row r="878" spans="1:23" ht="12.75" customHeight="1" x14ac:dyDescent="0.2">
      <c r="A878" s="676"/>
      <c r="B878" s="676"/>
      <c r="C878" s="676"/>
      <c r="D878" s="676"/>
      <c r="E878" s="676"/>
      <c r="F878" s="676"/>
      <c r="G878" s="676"/>
      <c r="H878" s="677"/>
      <c r="I878" s="676"/>
      <c r="J878" s="676"/>
      <c r="K878" s="675"/>
      <c r="L878" s="675"/>
      <c r="M878" s="675"/>
      <c r="N878" s="675"/>
      <c r="O878" s="675"/>
      <c r="P878" s="675"/>
      <c r="Q878" s="675"/>
      <c r="R878" s="675"/>
      <c r="S878" s="675"/>
      <c r="T878" s="676"/>
      <c r="U878" s="676"/>
      <c r="V878" s="676"/>
      <c r="W878" s="669"/>
    </row>
    <row r="879" spans="1:23" ht="12.75" customHeight="1" x14ac:dyDescent="0.2">
      <c r="A879" s="676"/>
      <c r="B879" s="676"/>
      <c r="C879" s="676"/>
      <c r="D879" s="676"/>
      <c r="E879" s="676"/>
      <c r="F879" s="676"/>
      <c r="G879" s="676"/>
      <c r="H879" s="677"/>
      <c r="I879" s="676"/>
      <c r="J879" s="676"/>
      <c r="K879" s="675"/>
      <c r="L879" s="675"/>
      <c r="M879" s="675"/>
      <c r="N879" s="675"/>
      <c r="O879" s="675"/>
      <c r="P879" s="675"/>
      <c r="Q879" s="675"/>
      <c r="R879" s="675"/>
      <c r="S879" s="675"/>
      <c r="T879" s="676"/>
      <c r="U879" s="676"/>
      <c r="V879" s="676"/>
      <c r="W879" s="669"/>
    </row>
    <row r="880" spans="1:23" ht="12.75" customHeight="1" x14ac:dyDescent="0.2">
      <c r="A880" s="676"/>
      <c r="B880" s="676"/>
      <c r="C880" s="676"/>
      <c r="D880" s="676"/>
      <c r="E880" s="676"/>
      <c r="F880" s="676"/>
      <c r="G880" s="676"/>
      <c r="H880" s="677"/>
      <c r="I880" s="676"/>
      <c r="J880" s="676"/>
      <c r="K880" s="675"/>
      <c r="L880" s="675"/>
      <c r="M880" s="675"/>
      <c r="N880" s="675"/>
      <c r="O880" s="675"/>
      <c r="P880" s="675"/>
      <c r="Q880" s="675"/>
      <c r="R880" s="675"/>
      <c r="S880" s="675"/>
      <c r="T880" s="676"/>
      <c r="U880" s="676"/>
      <c r="V880" s="676"/>
      <c r="W880" s="669"/>
    </row>
    <row r="881" spans="1:23" ht="12.75" customHeight="1" x14ac:dyDescent="0.2">
      <c r="A881" s="676"/>
      <c r="B881" s="676"/>
      <c r="C881" s="676"/>
      <c r="D881" s="676"/>
      <c r="E881" s="676"/>
      <c r="F881" s="676"/>
      <c r="G881" s="676"/>
      <c r="H881" s="677"/>
      <c r="I881" s="676"/>
      <c r="J881" s="676"/>
      <c r="K881" s="675"/>
      <c r="L881" s="675"/>
      <c r="M881" s="675"/>
      <c r="N881" s="675"/>
      <c r="O881" s="675"/>
      <c r="P881" s="675"/>
      <c r="Q881" s="675"/>
      <c r="R881" s="675"/>
      <c r="S881" s="675"/>
      <c r="T881" s="676"/>
      <c r="U881" s="676"/>
      <c r="V881" s="676"/>
      <c r="W881" s="669"/>
    </row>
    <row r="882" spans="1:23" ht="12.75" customHeight="1" x14ac:dyDescent="0.2">
      <c r="A882" s="676"/>
      <c r="B882" s="676"/>
      <c r="C882" s="676"/>
      <c r="D882" s="676"/>
      <c r="E882" s="676"/>
      <c r="F882" s="676"/>
      <c r="G882" s="676"/>
      <c r="H882" s="677"/>
      <c r="I882" s="676"/>
      <c r="J882" s="676"/>
      <c r="K882" s="675"/>
      <c r="L882" s="675"/>
      <c r="M882" s="675"/>
      <c r="N882" s="675"/>
      <c r="O882" s="675"/>
      <c r="P882" s="675"/>
      <c r="Q882" s="675"/>
      <c r="R882" s="675"/>
      <c r="S882" s="675"/>
      <c r="T882" s="676"/>
      <c r="U882" s="676"/>
      <c r="V882" s="676"/>
      <c r="W882" s="669"/>
    </row>
    <row r="883" spans="1:23" ht="12.75" customHeight="1" x14ac:dyDescent="0.2">
      <c r="A883" s="676"/>
      <c r="B883" s="676"/>
      <c r="C883" s="676"/>
      <c r="D883" s="676"/>
      <c r="E883" s="676"/>
      <c r="F883" s="676"/>
      <c r="G883" s="676"/>
      <c r="H883" s="677"/>
      <c r="I883" s="676"/>
      <c r="J883" s="676"/>
      <c r="K883" s="675"/>
      <c r="L883" s="675"/>
      <c r="M883" s="675"/>
      <c r="N883" s="675"/>
      <c r="O883" s="675"/>
      <c r="P883" s="675"/>
      <c r="Q883" s="675"/>
      <c r="R883" s="675"/>
      <c r="S883" s="675"/>
      <c r="T883" s="676"/>
      <c r="U883" s="676"/>
      <c r="V883" s="676"/>
      <c r="W883" s="669"/>
    </row>
    <row r="884" spans="1:23" ht="12.75" customHeight="1" x14ac:dyDescent="0.2">
      <c r="A884" s="676"/>
      <c r="B884" s="676"/>
      <c r="C884" s="676"/>
      <c r="D884" s="676"/>
      <c r="E884" s="676"/>
      <c r="F884" s="676"/>
      <c r="G884" s="676"/>
      <c r="H884" s="677"/>
      <c r="I884" s="676"/>
      <c r="J884" s="676"/>
      <c r="K884" s="675"/>
      <c r="L884" s="675"/>
      <c r="M884" s="675"/>
      <c r="N884" s="675"/>
      <c r="O884" s="675"/>
      <c r="P884" s="675"/>
      <c r="Q884" s="675"/>
      <c r="R884" s="675"/>
      <c r="S884" s="675"/>
      <c r="T884" s="676"/>
      <c r="U884" s="676"/>
      <c r="V884" s="676"/>
      <c r="W884" s="669"/>
    </row>
    <row r="885" spans="1:23" ht="12.75" customHeight="1" x14ac:dyDescent="0.2">
      <c r="A885" s="676"/>
      <c r="B885" s="676"/>
      <c r="C885" s="676"/>
      <c r="D885" s="676"/>
      <c r="E885" s="676"/>
      <c r="F885" s="676"/>
      <c r="G885" s="676"/>
      <c r="H885" s="677"/>
      <c r="I885" s="676"/>
      <c r="J885" s="676"/>
      <c r="K885" s="675"/>
      <c r="L885" s="675"/>
      <c r="M885" s="675"/>
      <c r="N885" s="675"/>
      <c r="O885" s="675"/>
      <c r="P885" s="675"/>
      <c r="Q885" s="675"/>
      <c r="R885" s="675"/>
      <c r="S885" s="675"/>
      <c r="T885" s="676"/>
      <c r="U885" s="676"/>
      <c r="V885" s="676"/>
      <c r="W885" s="669"/>
    </row>
    <row r="886" spans="1:23" ht="12.75" customHeight="1" x14ac:dyDescent="0.2">
      <c r="A886" s="676"/>
      <c r="B886" s="676"/>
      <c r="C886" s="676"/>
      <c r="D886" s="676"/>
      <c r="E886" s="676"/>
      <c r="F886" s="676"/>
      <c r="G886" s="676"/>
      <c r="H886" s="677"/>
      <c r="I886" s="676"/>
      <c r="J886" s="676"/>
      <c r="K886" s="675"/>
      <c r="L886" s="675"/>
      <c r="M886" s="675"/>
      <c r="N886" s="675"/>
      <c r="O886" s="675"/>
      <c r="P886" s="675"/>
      <c r="Q886" s="675"/>
      <c r="R886" s="675"/>
      <c r="S886" s="675"/>
      <c r="T886" s="676"/>
      <c r="U886" s="676"/>
      <c r="V886" s="676"/>
      <c r="W886" s="669"/>
    </row>
    <row r="887" spans="1:23" ht="12.75" customHeight="1" x14ac:dyDescent="0.2">
      <c r="A887" s="676"/>
      <c r="B887" s="676"/>
      <c r="C887" s="676"/>
      <c r="D887" s="676"/>
      <c r="E887" s="676"/>
      <c r="F887" s="676"/>
      <c r="G887" s="676"/>
      <c r="H887" s="677"/>
      <c r="I887" s="676"/>
      <c r="J887" s="676"/>
      <c r="K887" s="675"/>
      <c r="L887" s="675"/>
      <c r="M887" s="675"/>
      <c r="N887" s="675"/>
      <c r="O887" s="675"/>
      <c r="P887" s="675"/>
      <c r="Q887" s="675"/>
      <c r="R887" s="675"/>
      <c r="S887" s="675"/>
      <c r="T887" s="676"/>
      <c r="U887" s="676"/>
      <c r="V887" s="676"/>
      <c r="W887" s="669"/>
    </row>
    <row r="888" spans="1:23" ht="12.75" customHeight="1" x14ac:dyDescent="0.2">
      <c r="A888" s="676"/>
      <c r="B888" s="676"/>
      <c r="C888" s="676"/>
      <c r="D888" s="676"/>
      <c r="E888" s="676"/>
      <c r="F888" s="676"/>
      <c r="G888" s="676"/>
      <c r="H888" s="677"/>
      <c r="I888" s="676"/>
      <c r="J888" s="676"/>
      <c r="K888" s="675"/>
      <c r="L888" s="675"/>
      <c r="M888" s="675"/>
      <c r="N888" s="675"/>
      <c r="O888" s="675"/>
      <c r="P888" s="675"/>
      <c r="Q888" s="675"/>
      <c r="R888" s="675"/>
      <c r="S888" s="675"/>
      <c r="T888" s="676"/>
      <c r="U888" s="676"/>
      <c r="V888" s="676"/>
      <c r="W888" s="669"/>
    </row>
    <row r="889" spans="1:23" ht="12.75" customHeight="1" x14ac:dyDescent="0.2">
      <c r="A889" s="676"/>
      <c r="B889" s="676"/>
      <c r="C889" s="676"/>
      <c r="D889" s="676"/>
      <c r="E889" s="676"/>
      <c r="F889" s="676"/>
      <c r="G889" s="676"/>
      <c r="H889" s="677"/>
      <c r="I889" s="676"/>
      <c r="J889" s="676"/>
      <c r="K889" s="675"/>
      <c r="L889" s="675"/>
      <c r="M889" s="675"/>
      <c r="N889" s="675"/>
      <c r="O889" s="675"/>
      <c r="P889" s="675"/>
      <c r="Q889" s="675"/>
      <c r="R889" s="675"/>
      <c r="S889" s="675"/>
      <c r="T889" s="676"/>
      <c r="U889" s="676"/>
      <c r="V889" s="676"/>
      <c r="W889" s="669"/>
    </row>
    <row r="890" spans="1:23" ht="12.75" customHeight="1" x14ac:dyDescent="0.2">
      <c r="A890" s="676"/>
      <c r="B890" s="676"/>
      <c r="C890" s="676"/>
      <c r="D890" s="676"/>
      <c r="E890" s="676"/>
      <c r="F890" s="676"/>
      <c r="G890" s="676"/>
      <c r="H890" s="677"/>
      <c r="I890" s="676"/>
      <c r="J890" s="676"/>
      <c r="K890" s="675"/>
      <c r="L890" s="675"/>
      <c r="M890" s="675"/>
      <c r="N890" s="675"/>
      <c r="O890" s="675"/>
      <c r="P890" s="675"/>
      <c r="Q890" s="675"/>
      <c r="R890" s="675"/>
      <c r="S890" s="675"/>
      <c r="T890" s="676"/>
      <c r="U890" s="676"/>
      <c r="V890" s="676"/>
      <c r="W890" s="669"/>
    </row>
    <row r="891" spans="1:23" ht="12.75" customHeight="1" x14ac:dyDescent="0.2">
      <c r="A891" s="676"/>
      <c r="B891" s="676"/>
      <c r="C891" s="676"/>
      <c r="D891" s="676"/>
      <c r="E891" s="676"/>
      <c r="F891" s="676"/>
      <c r="G891" s="676"/>
      <c r="H891" s="677"/>
      <c r="I891" s="676"/>
      <c r="J891" s="676"/>
      <c r="K891" s="675"/>
      <c r="L891" s="675"/>
      <c r="M891" s="675"/>
      <c r="N891" s="675"/>
      <c r="O891" s="675"/>
      <c r="P891" s="675"/>
      <c r="Q891" s="675"/>
      <c r="R891" s="675"/>
      <c r="S891" s="675"/>
      <c r="T891" s="676"/>
      <c r="U891" s="676"/>
      <c r="V891" s="676"/>
      <c r="W891" s="669"/>
    </row>
    <row r="892" spans="1:23" ht="12.75" customHeight="1" x14ac:dyDescent="0.2">
      <c r="A892" s="676"/>
      <c r="B892" s="676"/>
      <c r="C892" s="676"/>
      <c r="D892" s="676"/>
      <c r="E892" s="676"/>
      <c r="F892" s="676"/>
      <c r="G892" s="676"/>
      <c r="H892" s="677"/>
      <c r="I892" s="676"/>
      <c r="J892" s="676"/>
      <c r="K892" s="675"/>
      <c r="L892" s="675"/>
      <c r="M892" s="675"/>
      <c r="N892" s="675"/>
      <c r="O892" s="675"/>
      <c r="P892" s="675"/>
      <c r="Q892" s="675"/>
      <c r="R892" s="675"/>
      <c r="S892" s="675"/>
      <c r="T892" s="676"/>
      <c r="U892" s="676"/>
      <c r="V892" s="676"/>
      <c r="W892" s="669"/>
    </row>
    <row r="893" spans="1:23" ht="12.75" customHeight="1" x14ac:dyDescent="0.2">
      <c r="A893" s="676"/>
      <c r="B893" s="676"/>
      <c r="C893" s="676"/>
      <c r="D893" s="676"/>
      <c r="E893" s="676"/>
      <c r="F893" s="676"/>
      <c r="G893" s="676"/>
      <c r="H893" s="676"/>
      <c r="I893" s="676"/>
      <c r="J893" s="676"/>
      <c r="K893" s="675"/>
      <c r="L893" s="675"/>
      <c r="M893" s="675"/>
      <c r="N893" s="675"/>
      <c r="O893" s="675"/>
      <c r="P893" s="675"/>
      <c r="Q893" s="675"/>
      <c r="R893" s="675"/>
      <c r="S893" s="675"/>
      <c r="T893" s="676"/>
      <c r="U893" s="676"/>
      <c r="V893" s="676"/>
      <c r="W893" s="669"/>
    </row>
    <row r="894" spans="1:23" ht="12.75" customHeight="1" x14ac:dyDescent="0.2">
      <c r="A894" s="676"/>
      <c r="B894" s="676"/>
      <c r="C894" s="676"/>
      <c r="D894" s="676"/>
      <c r="E894" s="676"/>
      <c r="F894" s="676"/>
      <c r="G894" s="676"/>
      <c r="H894" s="677"/>
      <c r="I894" s="676"/>
      <c r="J894" s="676"/>
      <c r="K894" s="675"/>
      <c r="L894" s="675"/>
      <c r="M894" s="675"/>
      <c r="N894" s="675"/>
      <c r="O894" s="675"/>
      <c r="P894" s="675"/>
      <c r="Q894" s="675"/>
      <c r="R894" s="675"/>
      <c r="S894" s="675"/>
      <c r="T894" s="676"/>
      <c r="U894" s="676"/>
      <c r="V894" s="676"/>
      <c r="W894" s="669"/>
    </row>
    <row r="895" spans="1:23" ht="12.75" customHeight="1" x14ac:dyDescent="0.2">
      <c r="A895" s="676"/>
      <c r="B895" s="676"/>
      <c r="C895" s="676"/>
      <c r="D895" s="676"/>
      <c r="E895" s="676"/>
      <c r="F895" s="676"/>
      <c r="G895" s="676"/>
      <c r="H895" s="677"/>
      <c r="I895" s="676"/>
      <c r="J895" s="676"/>
      <c r="K895" s="675"/>
      <c r="L895" s="675"/>
      <c r="M895" s="675"/>
      <c r="N895" s="675"/>
      <c r="O895" s="675"/>
      <c r="P895" s="675"/>
      <c r="Q895" s="675"/>
      <c r="R895" s="675"/>
      <c r="S895" s="675"/>
      <c r="T895" s="676"/>
      <c r="U895" s="676"/>
      <c r="V895" s="676"/>
      <c r="W895" s="669"/>
    </row>
    <row r="896" spans="1:23" ht="12.75" customHeight="1" x14ac:dyDescent="0.2">
      <c r="A896" s="676"/>
      <c r="B896" s="676"/>
      <c r="C896" s="676"/>
      <c r="D896" s="676"/>
      <c r="E896" s="676"/>
      <c r="F896" s="676"/>
      <c r="G896" s="676"/>
      <c r="H896" s="677"/>
      <c r="I896" s="676"/>
      <c r="J896" s="676"/>
      <c r="K896" s="675"/>
      <c r="L896" s="675"/>
      <c r="M896" s="675"/>
      <c r="N896" s="675"/>
      <c r="O896" s="675"/>
      <c r="P896" s="675"/>
      <c r="Q896" s="675"/>
      <c r="R896" s="675"/>
      <c r="S896" s="675"/>
      <c r="T896" s="676"/>
      <c r="U896" s="676"/>
      <c r="V896" s="676"/>
      <c r="W896" s="669"/>
    </row>
    <row r="897" spans="1:23" ht="12.75" customHeight="1" x14ac:dyDescent="0.2">
      <c r="A897" s="676"/>
      <c r="B897" s="676"/>
      <c r="C897" s="676"/>
      <c r="D897" s="676"/>
      <c r="E897" s="676"/>
      <c r="F897" s="676"/>
      <c r="G897" s="676"/>
      <c r="H897" s="677"/>
      <c r="I897" s="676"/>
      <c r="J897" s="676"/>
      <c r="K897" s="675"/>
      <c r="L897" s="675"/>
      <c r="M897" s="675"/>
      <c r="N897" s="675"/>
      <c r="O897" s="675"/>
      <c r="P897" s="675"/>
      <c r="Q897" s="675"/>
      <c r="R897" s="675"/>
      <c r="S897" s="675"/>
      <c r="T897" s="676"/>
      <c r="U897" s="676"/>
      <c r="V897" s="676"/>
      <c r="W897" s="669"/>
    </row>
    <row r="898" spans="1:23" ht="12.75" customHeight="1" x14ac:dyDescent="0.2">
      <c r="A898" s="676"/>
      <c r="B898" s="676"/>
      <c r="C898" s="676"/>
      <c r="D898" s="676"/>
      <c r="E898" s="676"/>
      <c r="F898" s="676"/>
      <c r="G898" s="676"/>
      <c r="H898" s="677"/>
      <c r="I898" s="676"/>
      <c r="J898" s="676"/>
      <c r="K898" s="675"/>
      <c r="L898" s="675"/>
      <c r="M898" s="675"/>
      <c r="N898" s="675"/>
      <c r="O898" s="675"/>
      <c r="P898" s="675"/>
      <c r="Q898" s="675"/>
      <c r="R898" s="675"/>
      <c r="S898" s="675"/>
      <c r="T898" s="676"/>
      <c r="U898" s="676"/>
      <c r="V898" s="676"/>
      <c r="W898" s="669"/>
    </row>
    <row r="899" spans="1:23" ht="12.75" customHeight="1" x14ac:dyDescent="0.2">
      <c r="A899" s="676"/>
      <c r="B899" s="676"/>
      <c r="C899" s="676"/>
      <c r="D899" s="676"/>
      <c r="E899" s="676"/>
      <c r="F899" s="676"/>
      <c r="G899" s="676"/>
      <c r="H899" s="677"/>
      <c r="I899" s="676"/>
      <c r="J899" s="676"/>
      <c r="K899" s="675"/>
      <c r="L899" s="675"/>
      <c r="M899" s="675"/>
      <c r="N899" s="675"/>
      <c r="O899" s="675"/>
      <c r="P899" s="675"/>
      <c r="Q899" s="675"/>
      <c r="R899" s="675"/>
      <c r="S899" s="675"/>
      <c r="T899" s="676"/>
      <c r="U899" s="676"/>
      <c r="V899" s="676"/>
      <c r="W899" s="669"/>
    </row>
    <row r="900" spans="1:23" ht="12.75" customHeight="1" x14ac:dyDescent="0.2">
      <c r="A900" s="676"/>
      <c r="B900" s="676"/>
      <c r="C900" s="676"/>
      <c r="D900" s="676"/>
      <c r="E900" s="676"/>
      <c r="F900" s="676"/>
      <c r="G900" s="676"/>
      <c r="H900" s="676"/>
      <c r="I900" s="676"/>
      <c r="J900" s="676"/>
      <c r="K900" s="675"/>
      <c r="L900" s="675"/>
      <c r="M900" s="675"/>
      <c r="N900" s="675"/>
      <c r="O900" s="675"/>
      <c r="P900" s="675"/>
      <c r="Q900" s="675"/>
      <c r="R900" s="675"/>
      <c r="S900" s="675"/>
      <c r="T900" s="676"/>
      <c r="U900" s="676"/>
      <c r="V900" s="676"/>
      <c r="W900" s="669"/>
    </row>
    <row r="901" spans="1:23" ht="12.75" customHeight="1" x14ac:dyDescent="0.2">
      <c r="A901" s="676"/>
      <c r="B901" s="676"/>
      <c r="C901" s="676"/>
      <c r="D901" s="676"/>
      <c r="E901" s="676"/>
      <c r="F901" s="676"/>
      <c r="G901" s="676"/>
      <c r="H901" s="676"/>
      <c r="I901" s="676"/>
      <c r="J901" s="676"/>
      <c r="K901" s="675"/>
      <c r="L901" s="675"/>
      <c r="M901" s="675"/>
      <c r="N901" s="675"/>
      <c r="O901" s="675"/>
      <c r="P901" s="675"/>
      <c r="Q901" s="675"/>
      <c r="R901" s="675"/>
      <c r="S901" s="675"/>
      <c r="T901" s="676"/>
      <c r="U901" s="676"/>
      <c r="V901" s="676"/>
      <c r="W901" s="669"/>
    </row>
    <row r="902" spans="1:23" ht="12.75" customHeight="1" x14ac:dyDescent="0.2">
      <c r="A902" s="676"/>
      <c r="B902" s="676"/>
      <c r="C902" s="676"/>
      <c r="D902" s="676"/>
      <c r="E902" s="676"/>
      <c r="F902" s="676"/>
      <c r="G902" s="676"/>
      <c r="H902" s="676"/>
      <c r="I902" s="676"/>
      <c r="J902" s="676"/>
      <c r="K902" s="675"/>
      <c r="L902" s="675"/>
      <c r="M902" s="675"/>
      <c r="N902" s="675"/>
      <c r="O902" s="675"/>
      <c r="P902" s="675"/>
      <c r="Q902" s="675"/>
      <c r="R902" s="675"/>
      <c r="S902" s="675"/>
      <c r="T902" s="676"/>
      <c r="U902" s="676"/>
      <c r="V902" s="676"/>
      <c r="W902" s="669"/>
    </row>
    <row r="903" spans="1:23" ht="12.75" customHeight="1" x14ac:dyDescent="0.2">
      <c r="A903" s="676"/>
      <c r="B903" s="676"/>
      <c r="C903" s="676"/>
      <c r="D903" s="676"/>
      <c r="E903" s="676"/>
      <c r="F903" s="676"/>
      <c r="G903" s="676"/>
      <c r="H903" s="676"/>
      <c r="I903" s="676"/>
      <c r="J903" s="676"/>
      <c r="K903" s="675"/>
      <c r="L903" s="675"/>
      <c r="M903" s="675"/>
      <c r="N903" s="675"/>
      <c r="O903" s="675"/>
      <c r="P903" s="675"/>
      <c r="Q903" s="675"/>
      <c r="R903" s="675"/>
      <c r="S903" s="675"/>
      <c r="T903" s="676"/>
      <c r="U903" s="676"/>
      <c r="V903" s="676"/>
      <c r="W903" s="669"/>
    </row>
    <row r="904" spans="1:23" ht="12.75" customHeight="1" x14ac:dyDescent="0.2">
      <c r="A904" s="676"/>
      <c r="B904" s="676"/>
      <c r="C904" s="676"/>
      <c r="D904" s="676"/>
      <c r="E904" s="676"/>
      <c r="F904" s="676"/>
      <c r="G904" s="676"/>
      <c r="H904" s="676"/>
      <c r="I904" s="676"/>
      <c r="J904" s="676"/>
      <c r="K904" s="675"/>
      <c r="L904" s="675"/>
      <c r="M904" s="675"/>
      <c r="N904" s="675"/>
      <c r="O904" s="675"/>
      <c r="P904" s="675"/>
      <c r="Q904" s="675"/>
      <c r="R904" s="675"/>
      <c r="S904" s="675"/>
      <c r="T904" s="676"/>
      <c r="U904" s="676"/>
      <c r="V904" s="676"/>
      <c r="W904" s="669"/>
    </row>
    <row r="905" spans="1:23" ht="12.75" customHeight="1" x14ac:dyDescent="0.2">
      <c r="A905" s="676"/>
      <c r="B905" s="676"/>
      <c r="C905" s="676"/>
      <c r="D905" s="676"/>
      <c r="E905" s="676"/>
      <c r="F905" s="676"/>
      <c r="G905" s="676"/>
      <c r="H905" s="676"/>
      <c r="I905" s="676"/>
      <c r="J905" s="676"/>
      <c r="K905" s="675"/>
      <c r="L905" s="675"/>
      <c r="M905" s="675"/>
      <c r="N905" s="675"/>
      <c r="O905" s="675"/>
      <c r="P905" s="675"/>
      <c r="Q905" s="675"/>
      <c r="R905" s="675"/>
      <c r="S905" s="675"/>
      <c r="T905" s="676"/>
      <c r="U905" s="676"/>
      <c r="V905" s="676"/>
      <c r="W905" s="669"/>
    </row>
    <row r="906" spans="1:23" ht="12.75" customHeight="1" x14ac:dyDescent="0.2">
      <c r="A906" s="676"/>
      <c r="B906" s="676"/>
      <c r="C906" s="676"/>
      <c r="D906" s="676"/>
      <c r="E906" s="676"/>
      <c r="F906" s="676"/>
      <c r="G906" s="676"/>
      <c r="H906" s="677"/>
      <c r="I906" s="676"/>
      <c r="J906" s="676"/>
      <c r="K906" s="675"/>
      <c r="L906" s="675"/>
      <c r="M906" s="675"/>
      <c r="N906" s="675"/>
      <c r="O906" s="675"/>
      <c r="P906" s="675"/>
      <c r="Q906" s="675"/>
      <c r="R906" s="675"/>
      <c r="S906" s="675"/>
      <c r="T906" s="676"/>
      <c r="U906" s="676"/>
      <c r="V906" s="676"/>
      <c r="W906" s="669"/>
    </row>
    <row r="907" spans="1:23" ht="12.75" customHeight="1" x14ac:dyDescent="0.2">
      <c r="A907" s="676"/>
      <c r="B907" s="676"/>
      <c r="C907" s="676"/>
      <c r="D907" s="676"/>
      <c r="E907" s="676"/>
      <c r="F907" s="676"/>
      <c r="G907" s="676"/>
      <c r="H907" s="677"/>
      <c r="I907" s="676"/>
      <c r="J907" s="676"/>
      <c r="K907" s="675"/>
      <c r="L907" s="675"/>
      <c r="M907" s="675"/>
      <c r="N907" s="675"/>
      <c r="O907" s="675"/>
      <c r="P907" s="675"/>
      <c r="Q907" s="675"/>
      <c r="R907" s="675"/>
      <c r="S907" s="675"/>
      <c r="T907" s="676"/>
      <c r="U907" s="676"/>
      <c r="V907" s="676"/>
      <c r="W907" s="669"/>
    </row>
    <row r="908" spans="1:23" ht="12.75" customHeight="1" x14ac:dyDescent="0.2">
      <c r="A908" s="676"/>
      <c r="B908" s="676"/>
      <c r="C908" s="676"/>
      <c r="D908" s="676"/>
      <c r="E908" s="676"/>
      <c r="F908" s="676"/>
      <c r="G908" s="676"/>
      <c r="H908" s="677"/>
      <c r="I908" s="676"/>
      <c r="J908" s="676"/>
      <c r="K908" s="675"/>
      <c r="L908" s="675"/>
      <c r="M908" s="675"/>
      <c r="N908" s="675"/>
      <c r="O908" s="675"/>
      <c r="P908" s="675"/>
      <c r="Q908" s="675"/>
      <c r="R908" s="675"/>
      <c r="S908" s="675"/>
      <c r="T908" s="676"/>
      <c r="U908" s="676"/>
      <c r="V908" s="676"/>
      <c r="W908" s="669"/>
    </row>
    <row r="909" spans="1:23" ht="12.75" customHeight="1" x14ac:dyDescent="0.2">
      <c r="A909" s="676"/>
      <c r="B909" s="676"/>
      <c r="C909" s="676"/>
      <c r="D909" s="676"/>
      <c r="E909" s="676"/>
      <c r="F909" s="676"/>
      <c r="G909" s="676"/>
      <c r="H909" s="677"/>
      <c r="I909" s="676"/>
      <c r="J909" s="676"/>
      <c r="K909" s="675"/>
      <c r="L909" s="675"/>
      <c r="M909" s="675"/>
      <c r="N909" s="675"/>
      <c r="O909" s="675"/>
      <c r="P909" s="675"/>
      <c r="Q909" s="675"/>
      <c r="R909" s="675"/>
      <c r="S909" s="675"/>
      <c r="T909" s="676"/>
      <c r="U909" s="676"/>
      <c r="V909" s="676"/>
      <c r="W909" s="669"/>
    </row>
    <row r="910" spans="1:23" ht="12.75" customHeight="1" x14ac:dyDescent="0.2">
      <c r="A910" s="676"/>
      <c r="B910" s="676"/>
      <c r="C910" s="676"/>
      <c r="D910" s="676"/>
      <c r="E910" s="676"/>
      <c r="F910" s="676"/>
      <c r="G910" s="676"/>
      <c r="H910" s="677"/>
      <c r="I910" s="676"/>
      <c r="J910" s="676"/>
      <c r="K910" s="675"/>
      <c r="L910" s="675"/>
      <c r="M910" s="675"/>
      <c r="N910" s="675"/>
      <c r="O910" s="675"/>
      <c r="P910" s="675"/>
      <c r="Q910" s="675"/>
      <c r="R910" s="675"/>
      <c r="S910" s="675"/>
      <c r="T910" s="676"/>
      <c r="U910" s="676"/>
      <c r="V910" s="676"/>
      <c r="W910" s="669"/>
    </row>
    <row r="911" spans="1:23" ht="12.75" customHeight="1" x14ac:dyDescent="0.2">
      <c r="A911" s="676"/>
      <c r="B911" s="676"/>
      <c r="C911" s="676"/>
      <c r="D911" s="676"/>
      <c r="E911" s="676"/>
      <c r="F911" s="676"/>
      <c r="G911" s="676"/>
      <c r="H911" s="677"/>
      <c r="I911" s="676"/>
      <c r="J911" s="676"/>
      <c r="K911" s="675"/>
      <c r="L911" s="675"/>
      <c r="M911" s="675"/>
      <c r="N911" s="675"/>
      <c r="O911" s="675"/>
      <c r="P911" s="675"/>
      <c r="Q911" s="675"/>
      <c r="R911" s="675"/>
      <c r="S911" s="675"/>
      <c r="T911" s="676"/>
      <c r="U911" s="676"/>
      <c r="V911" s="676"/>
      <c r="W911" s="669"/>
    </row>
    <row r="912" spans="1:23" ht="12.75" customHeight="1" x14ac:dyDescent="0.2">
      <c r="A912" s="676"/>
      <c r="B912" s="676"/>
      <c r="C912" s="676"/>
      <c r="D912" s="676"/>
      <c r="E912" s="676"/>
      <c r="F912" s="676"/>
      <c r="G912" s="676"/>
      <c r="H912" s="677"/>
      <c r="I912" s="676"/>
      <c r="J912" s="676"/>
      <c r="K912" s="675"/>
      <c r="L912" s="675"/>
      <c r="M912" s="675"/>
      <c r="N912" s="675"/>
      <c r="O912" s="675"/>
      <c r="P912" s="675"/>
      <c r="Q912" s="675"/>
      <c r="R912" s="675"/>
      <c r="S912" s="675"/>
      <c r="T912" s="676"/>
      <c r="U912" s="676"/>
      <c r="V912" s="676"/>
      <c r="W912" s="669"/>
    </row>
    <row r="913" spans="1:23" ht="12.75" customHeight="1" x14ac:dyDescent="0.2">
      <c r="A913" s="676"/>
      <c r="B913" s="676"/>
      <c r="C913" s="676"/>
      <c r="D913" s="676"/>
      <c r="E913" s="676"/>
      <c r="F913" s="676"/>
      <c r="G913" s="676"/>
      <c r="H913" s="677"/>
      <c r="I913" s="676"/>
      <c r="J913" s="676"/>
      <c r="K913" s="675"/>
      <c r="L913" s="675"/>
      <c r="M913" s="675"/>
      <c r="N913" s="675"/>
      <c r="O913" s="675"/>
      <c r="P913" s="675"/>
      <c r="Q913" s="675"/>
      <c r="R913" s="675"/>
      <c r="S913" s="675"/>
      <c r="T913" s="676"/>
      <c r="U913" s="676"/>
      <c r="V913" s="676"/>
      <c r="W913" s="669"/>
    </row>
    <row r="914" spans="1:23" ht="12.75" customHeight="1" x14ac:dyDescent="0.2">
      <c r="A914" s="676"/>
      <c r="B914" s="676"/>
      <c r="C914" s="676"/>
      <c r="D914" s="676"/>
      <c r="E914" s="676"/>
      <c r="F914" s="676"/>
      <c r="G914" s="676"/>
      <c r="H914" s="677"/>
      <c r="I914" s="676"/>
      <c r="J914" s="676"/>
      <c r="K914" s="675"/>
      <c r="L914" s="675"/>
      <c r="M914" s="675"/>
      <c r="N914" s="675"/>
      <c r="O914" s="675"/>
      <c r="P914" s="675"/>
      <c r="Q914" s="675"/>
      <c r="R914" s="675"/>
      <c r="S914" s="675"/>
      <c r="T914" s="676"/>
      <c r="U914" s="676"/>
      <c r="V914" s="676"/>
      <c r="W914" s="669"/>
    </row>
    <row r="915" spans="1:23" ht="12.75" customHeight="1" x14ac:dyDescent="0.2">
      <c r="A915" s="676"/>
      <c r="B915" s="676"/>
      <c r="C915" s="676"/>
      <c r="D915" s="676"/>
      <c r="E915" s="676"/>
      <c r="F915" s="676"/>
      <c r="G915" s="676"/>
      <c r="H915" s="677"/>
      <c r="I915" s="676"/>
      <c r="J915" s="676"/>
      <c r="K915" s="675"/>
      <c r="L915" s="675"/>
      <c r="M915" s="675"/>
      <c r="N915" s="675"/>
      <c r="O915" s="675"/>
      <c r="P915" s="675"/>
      <c r="Q915" s="675"/>
      <c r="R915" s="675"/>
      <c r="S915" s="675"/>
      <c r="T915" s="676"/>
      <c r="U915" s="676"/>
      <c r="V915" s="676"/>
      <c r="W915" s="669"/>
    </row>
    <row r="916" spans="1:23" ht="12.75" customHeight="1" x14ac:dyDescent="0.2">
      <c r="A916" s="676"/>
      <c r="B916" s="676"/>
      <c r="C916" s="676"/>
      <c r="D916" s="676"/>
      <c r="E916" s="676"/>
      <c r="F916" s="676"/>
      <c r="G916" s="676"/>
      <c r="H916" s="677"/>
      <c r="I916" s="676"/>
      <c r="J916" s="676"/>
      <c r="K916" s="675"/>
      <c r="L916" s="675"/>
      <c r="M916" s="675"/>
      <c r="N916" s="675"/>
      <c r="O916" s="675"/>
      <c r="P916" s="675"/>
      <c r="Q916" s="675"/>
      <c r="R916" s="675"/>
      <c r="S916" s="675"/>
      <c r="T916" s="676"/>
      <c r="U916" s="676"/>
      <c r="V916" s="676"/>
      <c r="W916" s="669"/>
    </row>
    <row r="917" spans="1:23" ht="12.75" customHeight="1" x14ac:dyDescent="0.2">
      <c r="A917" s="676"/>
      <c r="B917" s="676"/>
      <c r="C917" s="676"/>
      <c r="D917" s="676"/>
      <c r="E917" s="676"/>
      <c r="F917" s="676"/>
      <c r="G917" s="676"/>
      <c r="H917" s="677"/>
      <c r="I917" s="676"/>
      <c r="J917" s="676"/>
      <c r="K917" s="675"/>
      <c r="L917" s="675"/>
      <c r="M917" s="675"/>
      <c r="N917" s="675"/>
      <c r="O917" s="675"/>
      <c r="P917" s="675"/>
      <c r="Q917" s="675"/>
      <c r="R917" s="675"/>
      <c r="S917" s="675"/>
      <c r="T917" s="676"/>
      <c r="U917" s="676"/>
      <c r="V917" s="676"/>
      <c r="W917" s="669"/>
    </row>
    <row r="918" spans="1:23" ht="12.75" customHeight="1" x14ac:dyDescent="0.2">
      <c r="A918" s="676"/>
      <c r="B918" s="676"/>
      <c r="C918" s="676"/>
      <c r="D918" s="676"/>
      <c r="E918" s="676"/>
      <c r="F918" s="676"/>
      <c r="G918" s="676"/>
      <c r="H918" s="677"/>
      <c r="I918" s="676"/>
      <c r="J918" s="676"/>
      <c r="K918" s="675"/>
      <c r="L918" s="675"/>
      <c r="M918" s="675"/>
      <c r="N918" s="675"/>
      <c r="O918" s="675"/>
      <c r="P918" s="675"/>
      <c r="Q918" s="675"/>
      <c r="R918" s="675"/>
      <c r="S918" s="675"/>
      <c r="T918" s="676"/>
      <c r="U918" s="676"/>
      <c r="V918" s="676"/>
      <c r="W918" s="669"/>
    </row>
    <row r="919" spans="1:23" ht="12.75" customHeight="1" x14ac:dyDescent="0.2">
      <c r="A919" s="676"/>
      <c r="B919" s="676"/>
      <c r="C919" s="676"/>
      <c r="D919" s="676"/>
      <c r="E919" s="676"/>
      <c r="F919" s="676"/>
      <c r="G919" s="676"/>
      <c r="H919" s="677"/>
      <c r="I919" s="676"/>
      <c r="J919" s="676"/>
      <c r="K919" s="675"/>
      <c r="L919" s="675"/>
      <c r="M919" s="675"/>
      <c r="N919" s="675"/>
      <c r="O919" s="675"/>
      <c r="P919" s="675"/>
      <c r="Q919" s="675"/>
      <c r="R919" s="675"/>
      <c r="S919" s="675"/>
      <c r="T919" s="676"/>
      <c r="U919" s="676"/>
      <c r="V919" s="676"/>
      <c r="W919" s="669"/>
    </row>
    <row r="920" spans="1:23" ht="12.75" customHeight="1" x14ac:dyDescent="0.2">
      <c r="A920" s="676"/>
      <c r="B920" s="676"/>
      <c r="C920" s="676"/>
      <c r="D920" s="676"/>
      <c r="E920" s="676"/>
      <c r="F920" s="676"/>
      <c r="G920" s="676"/>
      <c r="H920" s="677"/>
      <c r="I920" s="676"/>
      <c r="J920" s="676"/>
      <c r="K920" s="675"/>
      <c r="L920" s="675"/>
      <c r="M920" s="675"/>
      <c r="N920" s="675"/>
      <c r="O920" s="675"/>
      <c r="P920" s="675"/>
      <c r="Q920" s="675"/>
      <c r="R920" s="675"/>
      <c r="S920" s="675"/>
      <c r="T920" s="676"/>
      <c r="U920" s="676"/>
      <c r="V920" s="676"/>
      <c r="W920" s="669"/>
    </row>
    <row r="921" spans="1:23" ht="12.75" customHeight="1" x14ac:dyDescent="0.2">
      <c r="A921" s="676"/>
      <c r="B921" s="676"/>
      <c r="C921" s="676"/>
      <c r="D921" s="676"/>
      <c r="E921" s="676"/>
      <c r="F921" s="676"/>
      <c r="G921" s="676"/>
      <c r="H921" s="676"/>
      <c r="I921" s="676"/>
      <c r="J921" s="676"/>
      <c r="K921" s="675"/>
      <c r="L921" s="675"/>
      <c r="M921" s="675"/>
      <c r="N921" s="675"/>
      <c r="O921" s="675"/>
      <c r="P921" s="675"/>
      <c r="Q921" s="675"/>
      <c r="R921" s="675"/>
      <c r="S921" s="675"/>
      <c r="T921" s="676"/>
      <c r="U921" s="676"/>
      <c r="V921" s="676"/>
      <c r="W921" s="669"/>
    </row>
    <row r="922" spans="1:23" ht="12.75" customHeight="1" x14ac:dyDescent="0.2">
      <c r="A922" s="676"/>
      <c r="B922" s="676"/>
      <c r="C922" s="676"/>
      <c r="D922" s="676"/>
      <c r="E922" s="676"/>
      <c r="F922" s="676"/>
      <c r="G922" s="676"/>
      <c r="H922" s="676"/>
      <c r="I922" s="676"/>
      <c r="J922" s="676"/>
      <c r="K922" s="675"/>
      <c r="L922" s="675"/>
      <c r="M922" s="675"/>
      <c r="N922" s="675"/>
      <c r="O922" s="675"/>
      <c r="P922" s="675"/>
      <c r="Q922" s="675"/>
      <c r="R922" s="675"/>
      <c r="S922" s="675"/>
      <c r="T922" s="676"/>
      <c r="U922" s="676"/>
      <c r="V922" s="676"/>
      <c r="W922" s="669"/>
    </row>
    <row r="923" spans="1:23" ht="12.75" customHeight="1" x14ac:dyDescent="0.2">
      <c r="A923" s="676"/>
      <c r="B923" s="676"/>
      <c r="C923" s="676"/>
      <c r="D923" s="676"/>
      <c r="E923" s="676"/>
      <c r="F923" s="676"/>
      <c r="G923" s="676"/>
      <c r="H923" s="676"/>
      <c r="I923" s="676"/>
      <c r="J923" s="676"/>
      <c r="K923" s="675"/>
      <c r="L923" s="675"/>
      <c r="M923" s="675"/>
      <c r="N923" s="675"/>
      <c r="O923" s="675"/>
      <c r="P923" s="675"/>
      <c r="Q923" s="675"/>
      <c r="R923" s="675"/>
      <c r="S923" s="675"/>
      <c r="T923" s="676"/>
      <c r="U923" s="676"/>
      <c r="V923" s="676"/>
      <c r="W923" s="669"/>
    </row>
    <row r="924" spans="1:23" ht="12.75" customHeight="1" x14ac:dyDescent="0.2">
      <c r="A924" s="676"/>
      <c r="B924" s="676"/>
      <c r="C924" s="676"/>
      <c r="D924" s="676"/>
      <c r="E924" s="676"/>
      <c r="F924" s="676"/>
      <c r="G924" s="676"/>
      <c r="H924" s="676"/>
      <c r="I924" s="676"/>
      <c r="J924" s="676"/>
      <c r="K924" s="675"/>
      <c r="L924" s="675"/>
      <c r="M924" s="675"/>
      <c r="N924" s="675"/>
      <c r="O924" s="675"/>
      <c r="P924" s="675"/>
      <c r="Q924" s="675"/>
      <c r="R924" s="675"/>
      <c r="S924" s="675"/>
      <c r="T924" s="676"/>
      <c r="U924" s="676"/>
      <c r="V924" s="676"/>
      <c r="W924" s="669"/>
    </row>
    <row r="925" spans="1:23" ht="12.75" customHeight="1" x14ac:dyDescent="0.2">
      <c r="A925" s="676"/>
      <c r="B925" s="676"/>
      <c r="C925" s="676"/>
      <c r="D925" s="676"/>
      <c r="E925" s="676"/>
      <c r="F925" s="676"/>
      <c r="G925" s="676"/>
      <c r="H925" s="676"/>
      <c r="I925" s="676"/>
      <c r="J925" s="676"/>
      <c r="K925" s="675"/>
      <c r="L925" s="675"/>
      <c r="M925" s="675"/>
      <c r="N925" s="675"/>
      <c r="O925" s="675"/>
      <c r="P925" s="675"/>
      <c r="Q925" s="675"/>
      <c r="R925" s="675"/>
      <c r="S925" s="675"/>
      <c r="T925" s="676"/>
      <c r="U925" s="676"/>
      <c r="V925" s="676"/>
      <c r="W925" s="669"/>
    </row>
    <row r="926" spans="1:23" ht="12.75" customHeight="1" x14ac:dyDescent="0.2">
      <c r="A926" s="676"/>
      <c r="B926" s="676"/>
      <c r="C926" s="676"/>
      <c r="D926" s="676"/>
      <c r="E926" s="676"/>
      <c r="F926" s="676"/>
      <c r="G926" s="676"/>
      <c r="H926" s="676"/>
      <c r="I926" s="676"/>
      <c r="J926" s="676"/>
      <c r="K926" s="675"/>
      <c r="L926" s="675"/>
      <c r="M926" s="675"/>
      <c r="N926" s="675"/>
      <c r="O926" s="675"/>
      <c r="P926" s="675"/>
      <c r="Q926" s="675"/>
      <c r="R926" s="675"/>
      <c r="S926" s="675"/>
      <c r="T926" s="676"/>
      <c r="U926" s="676"/>
      <c r="V926" s="676"/>
      <c r="W926" s="669"/>
    </row>
    <row r="927" spans="1:23" ht="12.75" customHeight="1" x14ac:dyDescent="0.2">
      <c r="A927" s="676"/>
      <c r="B927" s="676"/>
      <c r="C927" s="676"/>
      <c r="D927" s="676"/>
      <c r="E927" s="676"/>
      <c r="F927" s="676"/>
      <c r="G927" s="676"/>
      <c r="H927" s="677"/>
      <c r="I927" s="676"/>
      <c r="J927" s="676"/>
      <c r="K927" s="675"/>
      <c r="L927" s="675"/>
      <c r="M927" s="675"/>
      <c r="N927" s="675"/>
      <c r="O927" s="675"/>
      <c r="P927" s="675"/>
      <c r="Q927" s="675"/>
      <c r="R927" s="675"/>
      <c r="S927" s="675"/>
      <c r="T927" s="676"/>
      <c r="U927" s="676"/>
      <c r="V927" s="676"/>
      <c r="W927" s="669"/>
    </row>
    <row r="928" spans="1:23" ht="12.75" customHeight="1" x14ac:dyDescent="0.2">
      <c r="A928" s="676"/>
      <c r="B928" s="676"/>
      <c r="C928" s="676"/>
      <c r="D928" s="676"/>
      <c r="E928" s="676"/>
      <c r="F928" s="676"/>
      <c r="G928" s="676"/>
      <c r="H928" s="677"/>
      <c r="I928" s="676"/>
      <c r="J928" s="676"/>
      <c r="K928" s="675"/>
      <c r="L928" s="675"/>
      <c r="M928" s="675"/>
      <c r="N928" s="675"/>
      <c r="O928" s="675"/>
      <c r="P928" s="675"/>
      <c r="Q928" s="675"/>
      <c r="R928" s="675"/>
      <c r="S928" s="675"/>
      <c r="T928" s="676"/>
      <c r="U928" s="676"/>
      <c r="V928" s="676"/>
      <c r="W928" s="669"/>
    </row>
    <row r="929" spans="1:23" ht="12.75" customHeight="1" x14ac:dyDescent="0.2">
      <c r="A929" s="676"/>
      <c r="B929" s="676"/>
      <c r="C929" s="676"/>
      <c r="D929" s="676"/>
      <c r="E929" s="676"/>
      <c r="F929" s="676"/>
      <c r="G929" s="676"/>
      <c r="H929" s="677"/>
      <c r="I929" s="676"/>
      <c r="J929" s="676"/>
      <c r="K929" s="675"/>
      <c r="L929" s="675"/>
      <c r="M929" s="675"/>
      <c r="N929" s="675"/>
      <c r="O929" s="675"/>
      <c r="P929" s="675"/>
      <c r="Q929" s="675"/>
      <c r="R929" s="675"/>
      <c r="S929" s="675"/>
      <c r="T929" s="676"/>
      <c r="U929" s="676"/>
      <c r="V929" s="676"/>
      <c r="W929" s="669"/>
    </row>
    <row r="930" spans="1:23" ht="12.75" customHeight="1" x14ac:dyDescent="0.2">
      <c r="A930" s="676"/>
      <c r="B930" s="676"/>
      <c r="C930" s="676"/>
      <c r="D930" s="676"/>
      <c r="E930" s="676"/>
      <c r="F930" s="676"/>
      <c r="G930" s="676"/>
      <c r="H930" s="677"/>
      <c r="I930" s="676"/>
      <c r="J930" s="676"/>
      <c r="K930" s="675"/>
      <c r="L930" s="675"/>
      <c r="M930" s="675"/>
      <c r="N930" s="675"/>
      <c r="O930" s="675"/>
      <c r="P930" s="675"/>
      <c r="Q930" s="675"/>
      <c r="R930" s="675"/>
      <c r="S930" s="675"/>
      <c r="T930" s="676"/>
      <c r="U930" s="676"/>
      <c r="V930" s="676"/>
      <c r="W930" s="669"/>
    </row>
    <row r="931" spans="1:23" ht="12.75" customHeight="1" x14ac:dyDescent="0.2">
      <c r="A931" s="676"/>
      <c r="B931" s="676"/>
      <c r="C931" s="676"/>
      <c r="D931" s="676"/>
      <c r="E931" s="676"/>
      <c r="F931" s="676"/>
      <c r="G931" s="676"/>
      <c r="H931" s="677"/>
      <c r="I931" s="676"/>
      <c r="J931" s="676"/>
      <c r="K931" s="675"/>
      <c r="L931" s="675"/>
      <c r="M931" s="675"/>
      <c r="N931" s="675"/>
      <c r="O931" s="675"/>
      <c r="P931" s="675"/>
      <c r="Q931" s="675"/>
      <c r="R931" s="675"/>
      <c r="S931" s="675"/>
      <c r="T931" s="676"/>
      <c r="U931" s="676"/>
      <c r="V931" s="676"/>
      <c r="W931" s="669"/>
    </row>
    <row r="932" spans="1:23" ht="12.75" customHeight="1" x14ac:dyDescent="0.2">
      <c r="A932" s="676"/>
      <c r="B932" s="676"/>
      <c r="C932" s="676"/>
      <c r="D932" s="676"/>
      <c r="E932" s="676"/>
      <c r="F932" s="676"/>
      <c r="G932" s="676"/>
      <c r="H932" s="677"/>
      <c r="I932" s="676"/>
      <c r="J932" s="676"/>
      <c r="K932" s="675"/>
      <c r="L932" s="675"/>
      <c r="M932" s="675"/>
      <c r="N932" s="675"/>
      <c r="O932" s="675"/>
      <c r="P932" s="675"/>
      <c r="Q932" s="675"/>
      <c r="R932" s="675"/>
      <c r="S932" s="675"/>
      <c r="T932" s="676"/>
      <c r="U932" s="676"/>
      <c r="V932" s="676"/>
      <c r="W932" s="669"/>
    </row>
    <row r="933" spans="1:23" ht="12.75" customHeight="1" x14ac:dyDescent="0.2">
      <c r="A933" s="676"/>
      <c r="B933" s="676"/>
      <c r="C933" s="676"/>
      <c r="D933" s="676"/>
      <c r="E933" s="676"/>
      <c r="F933" s="676"/>
      <c r="G933" s="676"/>
      <c r="H933" s="677"/>
      <c r="I933" s="676"/>
      <c r="J933" s="676"/>
      <c r="K933" s="675"/>
      <c r="L933" s="675"/>
      <c r="M933" s="675"/>
      <c r="N933" s="675"/>
      <c r="O933" s="675"/>
      <c r="P933" s="675"/>
      <c r="Q933" s="675"/>
      <c r="R933" s="675"/>
      <c r="S933" s="675"/>
      <c r="T933" s="676"/>
      <c r="U933" s="676"/>
      <c r="V933" s="676"/>
      <c r="W933" s="669"/>
    </row>
    <row r="934" spans="1:23" ht="12.75" customHeight="1" x14ac:dyDescent="0.2">
      <c r="A934" s="676"/>
      <c r="B934" s="676"/>
      <c r="C934" s="676"/>
      <c r="D934" s="676"/>
      <c r="E934" s="676"/>
      <c r="F934" s="676"/>
      <c r="G934" s="676"/>
      <c r="H934" s="677"/>
      <c r="I934" s="676"/>
      <c r="J934" s="676"/>
      <c r="K934" s="675"/>
      <c r="L934" s="675"/>
      <c r="M934" s="675"/>
      <c r="N934" s="675"/>
      <c r="O934" s="675"/>
      <c r="P934" s="675"/>
      <c r="Q934" s="675"/>
      <c r="R934" s="675"/>
      <c r="S934" s="675"/>
      <c r="T934" s="676"/>
      <c r="U934" s="676"/>
      <c r="V934" s="676"/>
      <c r="W934" s="669"/>
    </row>
    <row r="935" spans="1:23" ht="12.75" customHeight="1" x14ac:dyDescent="0.2">
      <c r="A935" s="676"/>
      <c r="B935" s="676"/>
      <c r="C935" s="676"/>
      <c r="D935" s="676"/>
      <c r="E935" s="676"/>
      <c r="F935" s="676"/>
      <c r="G935" s="676"/>
      <c r="H935" s="677"/>
      <c r="I935" s="676"/>
      <c r="J935" s="676"/>
      <c r="K935" s="675"/>
      <c r="L935" s="675"/>
      <c r="M935" s="675"/>
      <c r="N935" s="675"/>
      <c r="O935" s="675"/>
      <c r="P935" s="675"/>
      <c r="Q935" s="675"/>
      <c r="R935" s="675"/>
      <c r="S935" s="675"/>
      <c r="T935" s="676"/>
      <c r="U935" s="676"/>
      <c r="V935" s="676"/>
      <c r="W935" s="669"/>
    </row>
    <row r="936" spans="1:23" ht="12.75" customHeight="1" x14ac:dyDescent="0.2">
      <c r="A936" s="676"/>
      <c r="B936" s="676"/>
      <c r="C936" s="676"/>
      <c r="D936" s="676"/>
      <c r="E936" s="676"/>
      <c r="F936" s="676"/>
      <c r="G936" s="676"/>
      <c r="H936" s="677"/>
      <c r="I936" s="676"/>
      <c r="J936" s="676"/>
      <c r="K936" s="675"/>
      <c r="L936" s="675"/>
      <c r="M936" s="675"/>
      <c r="N936" s="675"/>
      <c r="O936" s="675"/>
      <c r="P936" s="675"/>
      <c r="Q936" s="675"/>
      <c r="R936" s="675"/>
      <c r="S936" s="675"/>
      <c r="T936" s="676"/>
      <c r="U936" s="676"/>
      <c r="V936" s="676"/>
      <c r="W936" s="669"/>
    </row>
    <row r="937" spans="1:23" ht="12.75" customHeight="1" x14ac:dyDescent="0.2">
      <c r="A937" s="676"/>
      <c r="B937" s="676"/>
      <c r="C937" s="676"/>
      <c r="D937" s="676"/>
      <c r="E937" s="676"/>
      <c r="F937" s="676"/>
      <c r="G937" s="676"/>
      <c r="H937" s="677"/>
      <c r="I937" s="676"/>
      <c r="J937" s="676"/>
      <c r="K937" s="675"/>
      <c r="L937" s="675"/>
      <c r="M937" s="675"/>
      <c r="N937" s="675"/>
      <c r="O937" s="675"/>
      <c r="P937" s="675"/>
      <c r="Q937" s="675"/>
      <c r="R937" s="675"/>
      <c r="S937" s="675"/>
      <c r="T937" s="676"/>
      <c r="U937" s="676"/>
      <c r="V937" s="676"/>
      <c r="W937" s="669"/>
    </row>
    <row r="938" spans="1:23" ht="12.75" customHeight="1" x14ac:dyDescent="0.2">
      <c r="A938" s="676"/>
      <c r="B938" s="676"/>
      <c r="C938" s="676"/>
      <c r="D938" s="676"/>
      <c r="E938" s="676"/>
      <c r="F938" s="676"/>
      <c r="G938" s="676"/>
      <c r="H938" s="677"/>
      <c r="I938" s="676"/>
      <c r="J938" s="676"/>
      <c r="K938" s="675"/>
      <c r="L938" s="675"/>
      <c r="M938" s="675"/>
      <c r="N938" s="675"/>
      <c r="O938" s="675"/>
      <c r="P938" s="675"/>
      <c r="Q938" s="675"/>
      <c r="R938" s="675"/>
      <c r="S938" s="675"/>
      <c r="T938" s="676"/>
      <c r="U938" s="676"/>
      <c r="V938" s="676"/>
      <c r="W938" s="669"/>
    </row>
    <row r="939" spans="1:23" ht="12.75" customHeight="1" x14ac:dyDescent="0.2">
      <c r="A939" s="676"/>
      <c r="B939" s="676"/>
      <c r="C939" s="676"/>
      <c r="D939" s="676"/>
      <c r="E939" s="676"/>
      <c r="F939" s="676"/>
      <c r="G939" s="676"/>
      <c r="H939" s="677"/>
      <c r="I939" s="676"/>
      <c r="J939" s="676"/>
      <c r="K939" s="675"/>
      <c r="L939" s="675"/>
      <c r="M939" s="675"/>
      <c r="N939" s="675"/>
      <c r="O939" s="675"/>
      <c r="P939" s="675"/>
      <c r="Q939" s="675"/>
      <c r="R939" s="675"/>
      <c r="S939" s="675"/>
      <c r="T939" s="676"/>
      <c r="U939" s="676"/>
      <c r="V939" s="676"/>
      <c r="W939" s="669"/>
    </row>
    <row r="940" spans="1:23" ht="12.75" customHeight="1" x14ac:dyDescent="0.2">
      <c r="A940" s="676"/>
      <c r="B940" s="676"/>
      <c r="C940" s="676"/>
      <c r="D940" s="676"/>
      <c r="E940" s="676"/>
      <c r="F940" s="676"/>
      <c r="G940" s="676"/>
      <c r="H940" s="677"/>
      <c r="I940" s="676"/>
      <c r="J940" s="676"/>
      <c r="K940" s="675"/>
      <c r="L940" s="675"/>
      <c r="M940" s="675"/>
      <c r="N940" s="675"/>
      <c r="O940" s="675"/>
      <c r="P940" s="675"/>
      <c r="Q940" s="675"/>
      <c r="R940" s="675"/>
      <c r="S940" s="675"/>
      <c r="T940" s="676"/>
      <c r="U940" s="676"/>
      <c r="V940" s="676"/>
      <c r="W940" s="669"/>
    </row>
    <row r="941" spans="1:23" ht="12.75" customHeight="1" x14ac:dyDescent="0.2">
      <c r="A941" s="676"/>
      <c r="B941" s="676"/>
      <c r="C941" s="676"/>
      <c r="D941" s="676"/>
      <c r="E941" s="676"/>
      <c r="F941" s="676"/>
      <c r="G941" s="676"/>
      <c r="H941" s="677"/>
      <c r="I941" s="676"/>
      <c r="J941" s="676"/>
      <c r="K941" s="675"/>
      <c r="L941" s="675"/>
      <c r="M941" s="675"/>
      <c r="N941" s="675"/>
      <c r="O941" s="675"/>
      <c r="P941" s="675"/>
      <c r="Q941" s="675"/>
      <c r="R941" s="675"/>
      <c r="S941" s="675"/>
      <c r="T941" s="676"/>
      <c r="U941" s="676"/>
      <c r="V941" s="676"/>
      <c r="W941" s="669"/>
    </row>
    <row r="942" spans="1:23" ht="12.75" customHeight="1" x14ac:dyDescent="0.2">
      <c r="A942" s="676"/>
      <c r="B942" s="676"/>
      <c r="C942" s="676"/>
      <c r="D942" s="676"/>
      <c r="E942" s="676"/>
      <c r="F942" s="676"/>
      <c r="G942" s="676"/>
      <c r="H942" s="676"/>
      <c r="I942" s="676"/>
      <c r="J942" s="676"/>
      <c r="K942" s="675"/>
      <c r="L942" s="675"/>
      <c r="M942" s="675"/>
      <c r="N942" s="675"/>
      <c r="O942" s="675"/>
      <c r="P942" s="675"/>
      <c r="Q942" s="675"/>
      <c r="R942" s="675"/>
      <c r="S942" s="675"/>
      <c r="T942" s="676"/>
      <c r="U942" s="676"/>
      <c r="V942" s="676"/>
      <c r="W942" s="669"/>
    </row>
    <row r="943" spans="1:23" ht="12.75" customHeight="1" x14ac:dyDescent="0.2">
      <c r="A943" s="676"/>
      <c r="B943" s="676"/>
      <c r="C943" s="676"/>
      <c r="D943" s="676"/>
      <c r="E943" s="676"/>
      <c r="F943" s="676"/>
      <c r="G943" s="676"/>
      <c r="H943" s="676"/>
      <c r="I943" s="676"/>
      <c r="J943" s="676"/>
      <c r="K943" s="675"/>
      <c r="L943" s="675"/>
      <c r="M943" s="675"/>
      <c r="N943" s="675"/>
      <c r="O943" s="675"/>
      <c r="P943" s="675"/>
      <c r="Q943" s="675"/>
      <c r="R943" s="675"/>
      <c r="S943" s="675"/>
      <c r="T943" s="676"/>
      <c r="U943" s="676"/>
      <c r="V943" s="676"/>
      <c r="W943" s="669"/>
    </row>
    <row r="944" spans="1:23" ht="12.75" customHeight="1" x14ac:dyDescent="0.2">
      <c r="A944" s="676"/>
      <c r="B944" s="676"/>
      <c r="C944" s="676"/>
      <c r="D944" s="676"/>
      <c r="E944" s="676"/>
      <c r="F944" s="676"/>
      <c r="G944" s="676"/>
      <c r="H944" s="676"/>
      <c r="I944" s="676"/>
      <c r="J944" s="676"/>
      <c r="K944" s="675"/>
      <c r="L944" s="675"/>
      <c r="M944" s="675"/>
      <c r="N944" s="675"/>
      <c r="O944" s="675"/>
      <c r="P944" s="675"/>
      <c r="Q944" s="675"/>
      <c r="R944" s="675"/>
      <c r="S944" s="675"/>
      <c r="T944" s="676"/>
      <c r="U944" s="676"/>
      <c r="V944" s="676"/>
      <c r="W944" s="669"/>
    </row>
    <row r="945" spans="1:23" ht="12.75" customHeight="1" x14ac:dyDescent="0.2">
      <c r="A945" s="676"/>
      <c r="B945" s="676"/>
      <c r="C945" s="676"/>
      <c r="D945" s="676"/>
      <c r="E945" s="676"/>
      <c r="F945" s="676"/>
      <c r="G945" s="676"/>
      <c r="H945" s="676"/>
      <c r="I945" s="676"/>
      <c r="J945" s="676"/>
      <c r="K945" s="675"/>
      <c r="L945" s="675"/>
      <c r="M945" s="675"/>
      <c r="N945" s="675"/>
      <c r="O945" s="675"/>
      <c r="P945" s="675"/>
      <c r="Q945" s="675"/>
      <c r="R945" s="675"/>
      <c r="S945" s="675"/>
      <c r="T945" s="676"/>
      <c r="U945" s="676"/>
      <c r="V945" s="676"/>
      <c r="W945" s="669"/>
    </row>
    <row r="946" spans="1:23" ht="12.75" customHeight="1" x14ac:dyDescent="0.2">
      <c r="A946" s="676"/>
      <c r="B946" s="676"/>
      <c r="C946" s="676"/>
      <c r="D946" s="676"/>
      <c r="E946" s="676"/>
      <c r="F946" s="676"/>
      <c r="G946" s="676"/>
      <c r="H946" s="676"/>
      <c r="I946" s="676"/>
      <c r="J946" s="676"/>
      <c r="K946" s="675"/>
      <c r="L946" s="675"/>
      <c r="M946" s="675"/>
      <c r="N946" s="675"/>
      <c r="O946" s="675"/>
      <c r="P946" s="675"/>
      <c r="Q946" s="675"/>
      <c r="R946" s="675"/>
      <c r="S946" s="675"/>
      <c r="T946" s="676"/>
      <c r="U946" s="676"/>
      <c r="V946" s="676"/>
      <c r="W946" s="669"/>
    </row>
    <row r="947" spans="1:23" ht="12.75" customHeight="1" x14ac:dyDescent="0.2">
      <c r="A947" s="676"/>
      <c r="B947" s="676"/>
      <c r="C947" s="676"/>
      <c r="D947" s="676"/>
      <c r="E947" s="676"/>
      <c r="F947" s="676"/>
      <c r="G947" s="676"/>
      <c r="H947" s="676"/>
      <c r="I947" s="676"/>
      <c r="J947" s="676"/>
      <c r="K947" s="675"/>
      <c r="L947" s="675"/>
      <c r="M947" s="675"/>
      <c r="N947" s="675"/>
      <c r="O947" s="675"/>
      <c r="P947" s="675"/>
      <c r="Q947" s="675"/>
      <c r="R947" s="675"/>
      <c r="S947" s="675"/>
      <c r="T947" s="676"/>
      <c r="U947" s="676"/>
      <c r="V947" s="676"/>
      <c r="W947" s="669"/>
    </row>
    <row r="948" spans="1:23" ht="12.75" customHeight="1" x14ac:dyDescent="0.2">
      <c r="A948" s="676"/>
      <c r="B948" s="676"/>
      <c r="C948" s="676"/>
      <c r="D948" s="676"/>
      <c r="E948" s="676"/>
      <c r="F948" s="676"/>
      <c r="G948" s="676"/>
      <c r="H948" s="676"/>
      <c r="I948" s="676"/>
      <c r="J948" s="676"/>
      <c r="K948" s="675"/>
      <c r="L948" s="675"/>
      <c r="M948" s="675"/>
      <c r="N948" s="675"/>
      <c r="O948" s="675"/>
      <c r="P948" s="675"/>
      <c r="Q948" s="675"/>
      <c r="R948" s="675"/>
      <c r="S948" s="675"/>
      <c r="T948" s="676"/>
      <c r="U948" s="676"/>
      <c r="V948" s="676"/>
      <c r="W948" s="669"/>
    </row>
    <row r="949" spans="1:23" ht="12.75" customHeight="1" x14ac:dyDescent="0.2">
      <c r="A949" s="676"/>
      <c r="B949" s="676"/>
      <c r="C949" s="676"/>
      <c r="D949" s="676"/>
      <c r="E949" s="676"/>
      <c r="F949" s="676"/>
      <c r="G949" s="676"/>
      <c r="H949" s="676"/>
      <c r="I949" s="676"/>
      <c r="J949" s="676"/>
      <c r="K949" s="675"/>
      <c r="L949" s="675"/>
      <c r="M949" s="675"/>
      <c r="N949" s="675"/>
      <c r="O949" s="675"/>
      <c r="P949" s="675"/>
      <c r="Q949" s="675"/>
      <c r="R949" s="675"/>
      <c r="S949" s="675"/>
      <c r="T949" s="676"/>
      <c r="U949" s="676"/>
      <c r="V949" s="676"/>
      <c r="W949" s="669"/>
    </row>
    <row r="950" spans="1:23" ht="12.75" customHeight="1" x14ac:dyDescent="0.2">
      <c r="A950" s="676"/>
      <c r="B950" s="676"/>
      <c r="C950" s="676"/>
      <c r="D950" s="676"/>
      <c r="E950" s="676"/>
      <c r="F950" s="676"/>
      <c r="G950" s="676"/>
      <c r="H950" s="676"/>
      <c r="I950" s="676"/>
      <c r="J950" s="676"/>
      <c r="K950" s="675"/>
      <c r="L950" s="675"/>
      <c r="M950" s="675"/>
      <c r="N950" s="675"/>
      <c r="O950" s="675"/>
      <c r="P950" s="675"/>
      <c r="Q950" s="675"/>
      <c r="R950" s="675"/>
      <c r="S950" s="675"/>
      <c r="T950" s="676"/>
      <c r="U950" s="676"/>
      <c r="V950" s="676"/>
      <c r="W950" s="669"/>
    </row>
    <row r="951" spans="1:23" ht="12.75" customHeight="1" x14ac:dyDescent="0.2">
      <c r="A951" s="676"/>
      <c r="B951" s="676"/>
      <c r="C951" s="676"/>
      <c r="D951" s="676"/>
      <c r="E951" s="676"/>
      <c r="F951" s="676"/>
      <c r="G951" s="676"/>
      <c r="H951" s="676"/>
      <c r="I951" s="676"/>
      <c r="J951" s="676"/>
      <c r="K951" s="675"/>
      <c r="L951" s="675"/>
      <c r="M951" s="675"/>
      <c r="N951" s="675"/>
      <c r="O951" s="675"/>
      <c r="P951" s="675"/>
      <c r="Q951" s="675"/>
      <c r="R951" s="675"/>
      <c r="S951" s="675"/>
      <c r="T951" s="676"/>
      <c r="U951" s="676"/>
      <c r="V951" s="676"/>
      <c r="W951" s="669"/>
    </row>
    <row r="952" spans="1:23" ht="12.75" customHeight="1" x14ac:dyDescent="0.2">
      <c r="A952" s="676"/>
      <c r="B952" s="676"/>
      <c r="C952" s="676"/>
      <c r="D952" s="676"/>
      <c r="E952" s="676"/>
      <c r="F952" s="676"/>
      <c r="G952" s="676"/>
      <c r="H952" s="676"/>
      <c r="I952" s="676"/>
      <c r="J952" s="676"/>
      <c r="K952" s="675"/>
      <c r="L952" s="675"/>
      <c r="M952" s="675"/>
      <c r="N952" s="675"/>
      <c r="O952" s="675"/>
      <c r="P952" s="675"/>
      <c r="Q952" s="675"/>
      <c r="R952" s="675"/>
      <c r="S952" s="675"/>
      <c r="T952" s="676"/>
      <c r="U952" s="676"/>
      <c r="V952" s="676"/>
      <c r="W952" s="669"/>
    </row>
    <row r="953" spans="1:23" ht="12.75" customHeight="1" x14ac:dyDescent="0.2">
      <c r="A953" s="676"/>
      <c r="B953" s="676"/>
      <c r="C953" s="676"/>
      <c r="D953" s="676"/>
      <c r="E953" s="676"/>
      <c r="F953" s="676"/>
      <c r="G953" s="676"/>
      <c r="H953" s="676"/>
      <c r="I953" s="676"/>
      <c r="J953" s="676"/>
      <c r="K953" s="675"/>
      <c r="L953" s="675"/>
      <c r="M953" s="675"/>
      <c r="N953" s="675"/>
      <c r="O953" s="675"/>
      <c r="P953" s="675"/>
      <c r="Q953" s="675"/>
      <c r="R953" s="675"/>
      <c r="S953" s="675"/>
      <c r="T953" s="676"/>
      <c r="U953" s="676"/>
      <c r="V953" s="676"/>
      <c r="W953" s="669"/>
    </row>
    <row r="954" spans="1:23" ht="12.75" customHeight="1" x14ac:dyDescent="0.2">
      <c r="A954" s="676"/>
      <c r="B954" s="676"/>
      <c r="C954" s="676"/>
      <c r="D954" s="676"/>
      <c r="E954" s="676"/>
      <c r="F954" s="676"/>
      <c r="G954" s="676"/>
      <c r="H954" s="676"/>
      <c r="I954" s="676"/>
      <c r="J954" s="676"/>
      <c r="K954" s="675"/>
      <c r="L954" s="675"/>
      <c r="M954" s="675"/>
      <c r="N954" s="675"/>
      <c r="O954" s="675"/>
      <c r="P954" s="675"/>
      <c r="Q954" s="675"/>
      <c r="R954" s="675"/>
      <c r="S954" s="675"/>
      <c r="T954" s="676"/>
      <c r="U954" s="676"/>
      <c r="V954" s="676"/>
      <c r="W954" s="669"/>
    </row>
    <row r="955" spans="1:23" ht="12.75" customHeight="1" x14ac:dyDescent="0.2">
      <c r="A955" s="676"/>
      <c r="B955" s="676"/>
      <c r="C955" s="676"/>
      <c r="D955" s="676"/>
      <c r="E955" s="676"/>
      <c r="F955" s="676"/>
      <c r="G955" s="676"/>
      <c r="H955" s="676"/>
      <c r="I955" s="676"/>
      <c r="J955" s="676"/>
      <c r="K955" s="675"/>
      <c r="L955" s="675"/>
      <c r="M955" s="675"/>
      <c r="N955" s="675"/>
      <c r="O955" s="675"/>
      <c r="P955" s="675"/>
      <c r="Q955" s="675"/>
      <c r="R955" s="675"/>
      <c r="S955" s="675"/>
      <c r="T955" s="676"/>
      <c r="U955" s="676"/>
      <c r="V955" s="676"/>
      <c r="W955" s="669"/>
    </row>
    <row r="956" spans="1:23" ht="12.75" customHeight="1" x14ac:dyDescent="0.2">
      <c r="A956" s="676"/>
      <c r="B956" s="676"/>
      <c r="C956" s="676"/>
      <c r="D956" s="676"/>
      <c r="E956" s="676"/>
      <c r="F956" s="676"/>
      <c r="G956" s="676"/>
      <c r="H956" s="676"/>
      <c r="I956" s="676"/>
      <c r="J956" s="676"/>
      <c r="K956" s="675"/>
      <c r="L956" s="675"/>
      <c r="M956" s="675"/>
      <c r="N956" s="675"/>
      <c r="O956" s="675"/>
      <c r="P956" s="675"/>
      <c r="Q956" s="675"/>
      <c r="R956" s="675"/>
      <c r="S956" s="675"/>
      <c r="T956" s="676"/>
      <c r="U956" s="676"/>
      <c r="V956" s="676"/>
      <c r="W956" s="669"/>
    </row>
    <row r="957" spans="1:23" ht="12.75" customHeight="1" x14ac:dyDescent="0.2">
      <c r="A957" s="676"/>
      <c r="B957" s="676"/>
      <c r="C957" s="676"/>
      <c r="D957" s="676"/>
      <c r="E957" s="676"/>
      <c r="F957" s="676"/>
      <c r="G957" s="676"/>
      <c r="H957" s="677"/>
      <c r="I957" s="676"/>
      <c r="J957" s="676"/>
      <c r="K957" s="675"/>
      <c r="L957" s="675"/>
      <c r="M957" s="675"/>
      <c r="N957" s="675"/>
      <c r="O957" s="675"/>
      <c r="P957" s="675"/>
      <c r="Q957" s="675"/>
      <c r="R957" s="675"/>
      <c r="S957" s="675"/>
      <c r="T957" s="676"/>
      <c r="U957" s="676"/>
      <c r="V957" s="676"/>
      <c r="W957" s="669"/>
    </row>
    <row r="958" spans="1:23" ht="12.75" customHeight="1" x14ac:dyDescent="0.2">
      <c r="A958" s="676"/>
      <c r="B958" s="676"/>
      <c r="C958" s="676"/>
      <c r="D958" s="676"/>
      <c r="E958" s="676"/>
      <c r="F958" s="676"/>
      <c r="G958" s="676"/>
      <c r="H958" s="677"/>
      <c r="I958" s="676"/>
      <c r="J958" s="676"/>
      <c r="K958" s="675"/>
      <c r="L958" s="675"/>
      <c r="M958" s="675"/>
      <c r="N958" s="675"/>
      <c r="O958" s="675"/>
      <c r="P958" s="675"/>
      <c r="Q958" s="675"/>
      <c r="R958" s="675"/>
      <c r="S958" s="675"/>
      <c r="T958" s="676"/>
      <c r="U958" s="676"/>
      <c r="V958" s="676"/>
      <c r="W958" s="669"/>
    </row>
    <row r="959" spans="1:23" ht="12.75" customHeight="1" x14ac:dyDescent="0.2">
      <c r="A959" s="676"/>
      <c r="B959" s="676"/>
      <c r="C959" s="676"/>
      <c r="D959" s="676"/>
      <c r="E959" s="676"/>
      <c r="F959" s="676"/>
      <c r="G959" s="676"/>
      <c r="H959" s="677"/>
      <c r="I959" s="676"/>
      <c r="J959" s="676"/>
      <c r="K959" s="675"/>
      <c r="L959" s="675"/>
      <c r="M959" s="675"/>
      <c r="N959" s="675"/>
      <c r="O959" s="675"/>
      <c r="P959" s="675"/>
      <c r="Q959" s="675"/>
      <c r="R959" s="675"/>
      <c r="S959" s="675"/>
      <c r="T959" s="676"/>
      <c r="U959" s="676"/>
      <c r="V959" s="676"/>
      <c r="W959" s="669"/>
    </row>
    <row r="960" spans="1:23" ht="12.75" customHeight="1" x14ac:dyDescent="0.2">
      <c r="A960" s="676"/>
      <c r="B960" s="676"/>
      <c r="C960" s="676"/>
      <c r="D960" s="676"/>
      <c r="E960" s="676"/>
      <c r="F960" s="676"/>
      <c r="G960" s="676"/>
      <c r="H960" s="677"/>
      <c r="I960" s="676"/>
      <c r="J960" s="676"/>
      <c r="K960" s="675"/>
      <c r="L960" s="675"/>
      <c r="M960" s="675"/>
      <c r="N960" s="675"/>
      <c r="O960" s="675"/>
      <c r="P960" s="675"/>
      <c r="Q960" s="675"/>
      <c r="R960" s="675"/>
      <c r="S960" s="675"/>
      <c r="T960" s="676"/>
      <c r="U960" s="676"/>
      <c r="V960" s="676"/>
      <c r="W960" s="669"/>
    </row>
    <row r="961" spans="1:23" ht="12.75" customHeight="1" x14ac:dyDescent="0.2">
      <c r="A961" s="676"/>
      <c r="B961" s="676"/>
      <c r="C961" s="676"/>
      <c r="D961" s="676"/>
      <c r="E961" s="676"/>
      <c r="F961" s="676"/>
      <c r="G961" s="676"/>
      <c r="H961" s="677"/>
      <c r="I961" s="676"/>
      <c r="J961" s="676"/>
      <c r="K961" s="675"/>
      <c r="L961" s="675"/>
      <c r="M961" s="675"/>
      <c r="N961" s="675"/>
      <c r="O961" s="675"/>
      <c r="P961" s="675"/>
      <c r="Q961" s="675"/>
      <c r="R961" s="675"/>
      <c r="S961" s="675"/>
      <c r="T961" s="676"/>
      <c r="U961" s="676"/>
      <c r="V961" s="676"/>
      <c r="W961" s="669"/>
    </row>
    <row r="962" spans="1:23" ht="12.75" customHeight="1" x14ac:dyDescent="0.2">
      <c r="A962" s="676"/>
      <c r="B962" s="676"/>
      <c r="C962" s="676"/>
      <c r="D962" s="676"/>
      <c r="E962" s="676"/>
      <c r="F962" s="676"/>
      <c r="G962" s="676"/>
      <c r="H962" s="677"/>
      <c r="I962" s="676"/>
      <c r="J962" s="676"/>
      <c r="K962" s="675"/>
      <c r="L962" s="675"/>
      <c r="M962" s="675"/>
      <c r="N962" s="675"/>
      <c r="O962" s="675"/>
      <c r="P962" s="675"/>
      <c r="Q962" s="675"/>
      <c r="R962" s="675"/>
      <c r="S962" s="675"/>
      <c r="T962" s="676"/>
      <c r="U962" s="676"/>
      <c r="V962" s="676"/>
      <c r="W962" s="669"/>
    </row>
    <row r="963" spans="1:23" ht="12.75" customHeight="1" x14ac:dyDescent="0.2">
      <c r="A963" s="676"/>
      <c r="B963" s="676"/>
      <c r="C963" s="676"/>
      <c r="D963" s="676"/>
      <c r="E963" s="676"/>
      <c r="F963" s="676"/>
      <c r="G963" s="676"/>
      <c r="H963" s="677"/>
      <c r="I963" s="676"/>
      <c r="J963" s="676"/>
      <c r="K963" s="675"/>
      <c r="L963" s="675"/>
      <c r="M963" s="675"/>
      <c r="N963" s="675"/>
      <c r="O963" s="675"/>
      <c r="P963" s="675"/>
      <c r="Q963" s="675"/>
      <c r="R963" s="675"/>
      <c r="S963" s="675"/>
      <c r="T963" s="676"/>
      <c r="U963" s="676"/>
      <c r="V963" s="676"/>
      <c r="W963" s="669"/>
    </row>
    <row r="964" spans="1:23" ht="12.75" customHeight="1" x14ac:dyDescent="0.2">
      <c r="A964" s="676"/>
      <c r="B964" s="676"/>
      <c r="C964" s="676"/>
      <c r="D964" s="676"/>
      <c r="E964" s="676"/>
      <c r="F964" s="676"/>
      <c r="G964" s="676"/>
      <c r="H964" s="677"/>
      <c r="I964" s="676"/>
      <c r="J964" s="676"/>
      <c r="K964" s="675"/>
      <c r="L964" s="675"/>
      <c r="M964" s="675"/>
      <c r="N964" s="675"/>
      <c r="O964" s="675"/>
      <c r="P964" s="675"/>
      <c r="Q964" s="675"/>
      <c r="R964" s="675"/>
      <c r="S964" s="675"/>
      <c r="T964" s="676"/>
      <c r="U964" s="676"/>
      <c r="V964" s="676"/>
      <c r="W964" s="669"/>
    </row>
    <row r="965" spans="1:23" ht="12.75" customHeight="1" x14ac:dyDescent="0.2">
      <c r="A965" s="676"/>
      <c r="B965" s="676"/>
      <c r="C965" s="676"/>
      <c r="D965" s="676"/>
      <c r="E965" s="676"/>
      <c r="F965" s="676"/>
      <c r="G965" s="676"/>
      <c r="H965" s="677"/>
      <c r="I965" s="676"/>
      <c r="J965" s="676"/>
      <c r="K965" s="675"/>
      <c r="L965" s="675"/>
      <c r="M965" s="675"/>
      <c r="N965" s="675"/>
      <c r="O965" s="675"/>
      <c r="P965" s="675"/>
      <c r="Q965" s="675"/>
      <c r="R965" s="675"/>
      <c r="S965" s="675"/>
      <c r="T965" s="676"/>
      <c r="U965" s="676"/>
      <c r="V965" s="676"/>
      <c r="W965" s="669"/>
    </row>
    <row r="966" spans="1:23" ht="12.75" customHeight="1" x14ac:dyDescent="0.2">
      <c r="A966" s="676"/>
      <c r="B966" s="676"/>
      <c r="C966" s="676"/>
      <c r="D966" s="676"/>
      <c r="E966" s="676"/>
      <c r="F966" s="676"/>
      <c r="G966" s="676"/>
      <c r="H966" s="677"/>
      <c r="I966" s="676"/>
      <c r="J966" s="676"/>
      <c r="K966" s="675"/>
      <c r="L966" s="675"/>
      <c r="M966" s="675"/>
      <c r="N966" s="675"/>
      <c r="O966" s="675"/>
      <c r="P966" s="675"/>
      <c r="Q966" s="675"/>
      <c r="R966" s="675"/>
      <c r="S966" s="675"/>
      <c r="T966" s="676"/>
      <c r="U966" s="676"/>
      <c r="V966" s="676"/>
      <c r="W966" s="669"/>
    </row>
    <row r="967" spans="1:23" ht="12.75" customHeight="1" x14ac:dyDescent="0.2">
      <c r="A967" s="676"/>
      <c r="B967" s="676"/>
      <c r="C967" s="676"/>
      <c r="D967" s="676"/>
      <c r="E967" s="676"/>
      <c r="F967" s="676"/>
      <c r="G967" s="676"/>
      <c r="H967" s="677"/>
      <c r="I967" s="676"/>
      <c r="J967" s="676"/>
      <c r="K967" s="675"/>
      <c r="L967" s="675"/>
      <c r="M967" s="675"/>
      <c r="N967" s="675"/>
      <c r="O967" s="675"/>
      <c r="P967" s="675"/>
      <c r="Q967" s="675"/>
      <c r="R967" s="675"/>
      <c r="S967" s="675"/>
      <c r="T967" s="676"/>
      <c r="U967" s="676"/>
      <c r="V967" s="676"/>
      <c r="W967" s="669"/>
    </row>
    <row r="968" spans="1:23" ht="12.75" customHeight="1" x14ac:dyDescent="0.2">
      <c r="A968" s="676"/>
      <c r="B968" s="676"/>
      <c r="C968" s="676"/>
      <c r="D968" s="676"/>
      <c r="E968" s="676"/>
      <c r="F968" s="676"/>
      <c r="G968" s="676"/>
      <c r="H968" s="677"/>
      <c r="I968" s="676"/>
      <c r="J968" s="676"/>
      <c r="K968" s="675"/>
      <c r="L968" s="675"/>
      <c r="M968" s="675"/>
      <c r="N968" s="675"/>
      <c r="O968" s="675"/>
      <c r="P968" s="675"/>
      <c r="Q968" s="675"/>
      <c r="R968" s="675"/>
      <c r="S968" s="675"/>
      <c r="T968" s="676"/>
      <c r="U968" s="676"/>
      <c r="V968" s="676"/>
      <c r="W968" s="669"/>
    </row>
    <row r="969" spans="1:23" ht="12.75" customHeight="1" x14ac:dyDescent="0.2">
      <c r="A969" s="676"/>
      <c r="B969" s="676"/>
      <c r="C969" s="676"/>
      <c r="D969" s="676"/>
      <c r="E969" s="676"/>
      <c r="F969" s="676"/>
      <c r="G969" s="676"/>
      <c r="H969" s="677"/>
      <c r="I969" s="676"/>
      <c r="J969" s="676"/>
      <c r="K969" s="675"/>
      <c r="L969" s="675"/>
      <c r="M969" s="675"/>
      <c r="N969" s="675"/>
      <c r="O969" s="675"/>
      <c r="P969" s="675"/>
      <c r="Q969" s="675"/>
      <c r="R969" s="675"/>
      <c r="S969" s="675"/>
      <c r="T969" s="676"/>
      <c r="U969" s="676"/>
      <c r="V969" s="676"/>
      <c r="W969" s="669"/>
    </row>
    <row r="970" spans="1:23" ht="12.75" customHeight="1" x14ac:dyDescent="0.2">
      <c r="A970" s="676"/>
      <c r="B970" s="676"/>
      <c r="C970" s="676"/>
      <c r="D970" s="676"/>
      <c r="E970" s="676"/>
      <c r="F970" s="676"/>
      <c r="G970" s="676"/>
      <c r="H970" s="677"/>
      <c r="I970" s="676"/>
      <c r="J970" s="676"/>
      <c r="K970" s="675"/>
      <c r="L970" s="675"/>
      <c r="M970" s="675"/>
      <c r="N970" s="675"/>
      <c r="O970" s="675"/>
      <c r="P970" s="675"/>
      <c r="Q970" s="675"/>
      <c r="R970" s="675"/>
      <c r="S970" s="675"/>
      <c r="T970" s="676"/>
      <c r="U970" s="676"/>
      <c r="V970" s="676"/>
      <c r="W970" s="669"/>
    </row>
    <row r="971" spans="1:23" ht="12.75" customHeight="1" x14ac:dyDescent="0.2">
      <c r="A971" s="676"/>
      <c r="B971" s="676"/>
      <c r="C971" s="676"/>
      <c r="D971" s="676"/>
      <c r="E971" s="676"/>
      <c r="F971" s="676"/>
      <c r="G971" s="676"/>
      <c r="H971" s="677"/>
      <c r="I971" s="676"/>
      <c r="J971" s="676"/>
      <c r="K971" s="675"/>
      <c r="L971" s="675"/>
      <c r="M971" s="675"/>
      <c r="N971" s="675"/>
      <c r="O971" s="675"/>
      <c r="P971" s="675"/>
      <c r="Q971" s="675"/>
      <c r="R971" s="675"/>
      <c r="S971" s="675"/>
      <c r="T971" s="676"/>
      <c r="U971" s="676"/>
      <c r="V971" s="676"/>
      <c r="W971" s="669"/>
    </row>
    <row r="972" spans="1:23" ht="12.75" customHeight="1" x14ac:dyDescent="0.2">
      <c r="A972" s="676"/>
      <c r="B972" s="676"/>
      <c r="C972" s="676"/>
      <c r="D972" s="676"/>
      <c r="E972" s="676"/>
      <c r="F972" s="676"/>
      <c r="G972" s="676"/>
      <c r="H972" s="677"/>
      <c r="I972" s="676"/>
      <c r="J972" s="676"/>
      <c r="K972" s="675"/>
      <c r="L972" s="675"/>
      <c r="M972" s="675"/>
      <c r="N972" s="675"/>
      <c r="O972" s="675"/>
      <c r="P972" s="675"/>
      <c r="Q972" s="675"/>
      <c r="R972" s="675"/>
      <c r="S972" s="675"/>
      <c r="T972" s="676"/>
      <c r="U972" s="676"/>
      <c r="V972" s="676"/>
      <c r="W972" s="669"/>
    </row>
    <row r="973" spans="1:23" ht="12.75" customHeight="1" x14ac:dyDescent="0.2">
      <c r="A973" s="676"/>
      <c r="B973" s="676"/>
      <c r="C973" s="676"/>
      <c r="D973" s="676"/>
      <c r="E973" s="676"/>
      <c r="F973" s="676"/>
      <c r="G973" s="676"/>
      <c r="H973" s="677"/>
      <c r="I973" s="676"/>
      <c r="J973" s="676"/>
      <c r="K973" s="675"/>
      <c r="L973" s="675"/>
      <c r="M973" s="675"/>
      <c r="N973" s="675"/>
      <c r="O973" s="675"/>
      <c r="P973" s="675"/>
      <c r="Q973" s="675"/>
      <c r="R973" s="675"/>
      <c r="S973" s="675"/>
      <c r="T973" s="676"/>
      <c r="U973" s="676"/>
      <c r="V973" s="676"/>
      <c r="W973" s="669"/>
    </row>
    <row r="974" spans="1:23" ht="12.75" customHeight="1" x14ac:dyDescent="0.2">
      <c r="A974" s="676"/>
      <c r="B974" s="676"/>
      <c r="C974" s="676"/>
      <c r="D974" s="676"/>
      <c r="E974" s="676"/>
      <c r="F974" s="676"/>
      <c r="G974" s="676"/>
      <c r="H974" s="677"/>
      <c r="I974" s="676"/>
      <c r="J974" s="676"/>
      <c r="K974" s="675"/>
      <c r="L974" s="675"/>
      <c r="M974" s="675"/>
      <c r="N974" s="675"/>
      <c r="O974" s="675"/>
      <c r="P974" s="675"/>
      <c r="Q974" s="675"/>
      <c r="R974" s="675"/>
      <c r="S974" s="675"/>
      <c r="T974" s="676"/>
      <c r="U974" s="676"/>
      <c r="V974" s="676"/>
      <c r="W974" s="669"/>
    </row>
    <row r="975" spans="1:23" ht="12.75" customHeight="1" x14ac:dyDescent="0.2">
      <c r="A975" s="676"/>
      <c r="B975" s="676"/>
      <c r="C975" s="676"/>
      <c r="D975" s="676"/>
      <c r="E975" s="676"/>
      <c r="F975" s="676"/>
      <c r="G975" s="676"/>
      <c r="H975" s="677"/>
      <c r="I975" s="676"/>
      <c r="J975" s="676"/>
      <c r="K975" s="675"/>
      <c r="L975" s="675"/>
      <c r="M975" s="675"/>
      <c r="N975" s="675"/>
      <c r="O975" s="675"/>
      <c r="P975" s="675"/>
      <c r="Q975" s="675"/>
      <c r="R975" s="675"/>
      <c r="S975" s="675"/>
      <c r="T975" s="676"/>
      <c r="U975" s="676"/>
      <c r="V975" s="676"/>
      <c r="W975" s="669"/>
    </row>
    <row r="976" spans="1:23" ht="12.75" customHeight="1" x14ac:dyDescent="0.2">
      <c r="A976" s="676"/>
      <c r="B976" s="676"/>
      <c r="C976" s="676"/>
      <c r="D976" s="676"/>
      <c r="E976" s="676"/>
      <c r="F976" s="676"/>
      <c r="G976" s="676"/>
      <c r="H976" s="677"/>
      <c r="I976" s="676"/>
      <c r="J976" s="676"/>
      <c r="K976" s="675"/>
      <c r="L976" s="675"/>
      <c r="M976" s="675"/>
      <c r="N976" s="675"/>
      <c r="O976" s="675"/>
      <c r="P976" s="675"/>
      <c r="Q976" s="675"/>
      <c r="R976" s="675"/>
      <c r="S976" s="675"/>
      <c r="T976" s="676"/>
      <c r="U976" s="676"/>
      <c r="V976" s="676"/>
      <c r="W976" s="669"/>
    </row>
    <row r="977" spans="1:23" ht="12.75" customHeight="1" x14ac:dyDescent="0.2">
      <c r="A977" s="676"/>
      <c r="B977" s="676"/>
      <c r="C977" s="676"/>
      <c r="D977" s="676"/>
      <c r="E977" s="676"/>
      <c r="F977" s="676"/>
      <c r="G977" s="676"/>
      <c r="H977" s="676"/>
      <c r="I977" s="676"/>
      <c r="J977" s="676"/>
      <c r="K977" s="675"/>
      <c r="L977" s="675"/>
      <c r="M977" s="675"/>
      <c r="N977" s="675"/>
      <c r="O977" s="675"/>
      <c r="P977" s="675"/>
      <c r="Q977" s="675"/>
      <c r="R977" s="675"/>
      <c r="S977" s="675"/>
      <c r="T977" s="676"/>
      <c r="U977" s="676"/>
      <c r="V977" s="676"/>
      <c r="W977" s="669"/>
    </row>
    <row r="978" spans="1:23" ht="12.75" customHeight="1" x14ac:dyDescent="0.2">
      <c r="A978" s="676"/>
      <c r="B978" s="676"/>
      <c r="C978" s="676"/>
      <c r="D978" s="676"/>
      <c r="E978" s="676"/>
      <c r="F978" s="676"/>
      <c r="G978" s="676"/>
      <c r="H978" s="677"/>
      <c r="I978" s="676"/>
      <c r="J978" s="676"/>
      <c r="K978" s="675"/>
      <c r="L978" s="675"/>
      <c r="M978" s="675"/>
      <c r="N978" s="675"/>
      <c r="O978" s="675"/>
      <c r="P978" s="675"/>
      <c r="Q978" s="675"/>
      <c r="R978" s="675"/>
      <c r="S978" s="675"/>
      <c r="T978" s="676"/>
      <c r="U978" s="676"/>
      <c r="V978" s="676"/>
      <c r="W978" s="669"/>
    </row>
    <row r="979" spans="1:23" ht="12.75" customHeight="1" x14ac:dyDescent="0.2">
      <c r="A979" s="676"/>
      <c r="B979" s="676"/>
      <c r="C979" s="676"/>
      <c r="D979" s="676"/>
      <c r="E979" s="676"/>
      <c r="F979" s="676"/>
      <c r="G979" s="676"/>
      <c r="H979" s="677"/>
      <c r="I979" s="676"/>
      <c r="J979" s="676"/>
      <c r="K979" s="675"/>
      <c r="L979" s="675"/>
      <c r="M979" s="675"/>
      <c r="N979" s="675"/>
      <c r="O979" s="675"/>
      <c r="P979" s="675"/>
      <c r="Q979" s="675"/>
      <c r="R979" s="675"/>
      <c r="S979" s="675"/>
      <c r="T979" s="676"/>
      <c r="U979" s="676"/>
      <c r="V979" s="676"/>
      <c r="W979" s="669"/>
    </row>
    <row r="980" spans="1:23" ht="12.75" customHeight="1" x14ac:dyDescent="0.2">
      <c r="A980" s="676"/>
      <c r="B980" s="676"/>
      <c r="C980" s="676"/>
      <c r="D980" s="676"/>
      <c r="E980" s="676"/>
      <c r="F980" s="676"/>
      <c r="G980" s="676"/>
      <c r="H980" s="677"/>
      <c r="I980" s="676"/>
      <c r="J980" s="676"/>
      <c r="K980" s="675"/>
      <c r="L980" s="675"/>
      <c r="M980" s="675"/>
      <c r="N980" s="675"/>
      <c r="O980" s="675"/>
      <c r="P980" s="675"/>
      <c r="Q980" s="675"/>
      <c r="R980" s="675"/>
      <c r="S980" s="675"/>
      <c r="T980" s="676"/>
      <c r="U980" s="676"/>
      <c r="V980" s="676"/>
      <c r="W980" s="669"/>
    </row>
    <row r="981" spans="1:23" ht="12.75" customHeight="1" x14ac:dyDescent="0.2">
      <c r="A981" s="676"/>
      <c r="B981" s="676"/>
      <c r="C981" s="676"/>
      <c r="D981" s="676"/>
      <c r="E981" s="676"/>
      <c r="F981" s="676"/>
      <c r="G981" s="676"/>
      <c r="H981" s="677"/>
      <c r="I981" s="676"/>
      <c r="J981" s="676"/>
      <c r="K981" s="675"/>
      <c r="L981" s="675"/>
      <c r="M981" s="675"/>
      <c r="N981" s="675"/>
      <c r="O981" s="675"/>
      <c r="P981" s="675"/>
      <c r="Q981" s="675"/>
      <c r="R981" s="675"/>
      <c r="S981" s="675"/>
      <c r="T981" s="676"/>
      <c r="U981" s="676"/>
      <c r="V981" s="676"/>
      <c r="W981" s="669"/>
    </row>
    <row r="982" spans="1:23" ht="12.75" customHeight="1" x14ac:dyDescent="0.2">
      <c r="A982" s="676"/>
      <c r="B982" s="676"/>
      <c r="C982" s="676"/>
      <c r="D982" s="676"/>
      <c r="E982" s="676"/>
      <c r="F982" s="676"/>
      <c r="G982" s="676"/>
      <c r="H982" s="677"/>
      <c r="I982" s="676"/>
      <c r="J982" s="676"/>
      <c r="K982" s="675"/>
      <c r="L982" s="675"/>
      <c r="M982" s="675"/>
      <c r="N982" s="675"/>
      <c r="O982" s="675"/>
      <c r="P982" s="675"/>
      <c r="Q982" s="675"/>
      <c r="R982" s="675"/>
      <c r="S982" s="675"/>
      <c r="T982" s="676"/>
      <c r="U982" s="676"/>
      <c r="V982" s="676"/>
      <c r="W982" s="669"/>
    </row>
    <row r="983" spans="1:23" ht="12.75" customHeight="1" x14ac:dyDescent="0.2">
      <c r="A983" s="676"/>
      <c r="B983" s="676"/>
      <c r="C983" s="676"/>
      <c r="D983" s="676"/>
      <c r="E983" s="676"/>
      <c r="F983" s="676"/>
      <c r="G983" s="676"/>
      <c r="H983" s="677"/>
      <c r="I983" s="676"/>
      <c r="J983" s="676"/>
      <c r="K983" s="675"/>
      <c r="L983" s="675"/>
      <c r="M983" s="675"/>
      <c r="N983" s="675"/>
      <c r="O983" s="675"/>
      <c r="P983" s="675"/>
      <c r="Q983" s="675"/>
      <c r="R983" s="675"/>
      <c r="S983" s="675"/>
      <c r="T983" s="676"/>
      <c r="U983" s="676"/>
      <c r="V983" s="676"/>
      <c r="W983" s="669"/>
    </row>
    <row r="984" spans="1:23" ht="12.75" customHeight="1" x14ac:dyDescent="0.2">
      <c r="A984" s="676"/>
      <c r="B984" s="676"/>
      <c r="C984" s="676"/>
      <c r="D984" s="676"/>
      <c r="E984" s="676"/>
      <c r="F984" s="676"/>
      <c r="G984" s="676"/>
      <c r="H984" s="676"/>
      <c r="I984" s="676"/>
      <c r="J984" s="676"/>
      <c r="K984" s="675"/>
      <c r="L984" s="675"/>
      <c r="M984" s="675"/>
      <c r="N984" s="675"/>
      <c r="O984" s="675"/>
      <c r="P984" s="675"/>
      <c r="Q984" s="675"/>
      <c r="R984" s="675"/>
      <c r="S984" s="675"/>
      <c r="T984" s="676"/>
      <c r="U984" s="676"/>
      <c r="V984" s="676"/>
      <c r="W984" s="669"/>
    </row>
    <row r="985" spans="1:23" ht="12.75" customHeight="1" x14ac:dyDescent="0.2">
      <c r="A985" s="676"/>
      <c r="B985" s="676"/>
      <c r="C985" s="676"/>
      <c r="D985" s="676"/>
      <c r="E985" s="676"/>
      <c r="F985" s="676"/>
      <c r="G985" s="676"/>
      <c r="H985" s="676"/>
      <c r="I985" s="676"/>
      <c r="J985" s="676"/>
      <c r="K985" s="675"/>
      <c r="L985" s="675"/>
      <c r="M985" s="675"/>
      <c r="N985" s="675"/>
      <c r="O985" s="675"/>
      <c r="P985" s="675"/>
      <c r="Q985" s="675"/>
      <c r="R985" s="675"/>
      <c r="S985" s="675"/>
      <c r="T985" s="676"/>
      <c r="U985" s="676"/>
      <c r="V985" s="676"/>
      <c r="W985" s="669"/>
    </row>
    <row r="986" spans="1:23" ht="12.75" customHeight="1" x14ac:dyDescent="0.2">
      <c r="A986" s="676"/>
      <c r="B986" s="676"/>
      <c r="C986" s="676"/>
      <c r="D986" s="676"/>
      <c r="E986" s="676"/>
      <c r="F986" s="676"/>
      <c r="G986" s="676"/>
      <c r="H986" s="676"/>
      <c r="I986" s="676"/>
      <c r="J986" s="676"/>
      <c r="K986" s="675"/>
      <c r="L986" s="675"/>
      <c r="M986" s="675"/>
      <c r="N986" s="675"/>
      <c r="O986" s="675"/>
      <c r="P986" s="675"/>
      <c r="Q986" s="675"/>
      <c r="R986" s="675"/>
      <c r="S986" s="675"/>
      <c r="T986" s="676"/>
      <c r="U986" s="676"/>
      <c r="V986" s="676"/>
      <c r="W986" s="669"/>
    </row>
    <row r="987" spans="1:23" ht="12.75" customHeight="1" x14ac:dyDescent="0.2">
      <c r="A987" s="676"/>
      <c r="B987" s="676"/>
      <c r="C987" s="676"/>
      <c r="D987" s="676"/>
      <c r="E987" s="676"/>
      <c r="F987" s="676"/>
      <c r="G987" s="676"/>
      <c r="H987" s="676"/>
      <c r="I987" s="676"/>
      <c r="J987" s="676"/>
      <c r="K987" s="675"/>
      <c r="L987" s="675"/>
      <c r="M987" s="675"/>
      <c r="N987" s="675"/>
      <c r="O987" s="675"/>
      <c r="P987" s="675"/>
      <c r="Q987" s="675"/>
      <c r="R987" s="675"/>
      <c r="S987" s="675"/>
      <c r="T987" s="676"/>
      <c r="U987" s="676"/>
      <c r="V987" s="676"/>
      <c r="W987" s="669"/>
    </row>
    <row r="988" spans="1:23" ht="12.75" customHeight="1" x14ac:dyDescent="0.2">
      <c r="A988" s="676"/>
      <c r="B988" s="676"/>
      <c r="C988" s="676"/>
      <c r="D988" s="676"/>
      <c r="E988" s="676"/>
      <c r="F988" s="676"/>
      <c r="G988" s="676"/>
      <c r="H988" s="676"/>
      <c r="I988" s="676"/>
      <c r="J988" s="676"/>
      <c r="K988" s="675"/>
      <c r="L988" s="675"/>
      <c r="M988" s="675"/>
      <c r="N988" s="675"/>
      <c r="O988" s="675"/>
      <c r="P988" s="675"/>
      <c r="Q988" s="675"/>
      <c r="R988" s="675"/>
      <c r="S988" s="675"/>
      <c r="T988" s="676"/>
      <c r="U988" s="676"/>
      <c r="V988" s="676"/>
      <c r="W988" s="669"/>
    </row>
    <row r="989" spans="1:23" ht="12.75" customHeight="1" x14ac:dyDescent="0.2">
      <c r="A989" s="676"/>
      <c r="B989" s="676"/>
      <c r="C989" s="676"/>
      <c r="D989" s="676"/>
      <c r="E989" s="676"/>
      <c r="F989" s="676"/>
      <c r="G989" s="676"/>
      <c r="H989" s="676"/>
      <c r="I989" s="676"/>
      <c r="J989" s="676"/>
      <c r="K989" s="675"/>
      <c r="L989" s="675"/>
      <c r="M989" s="675"/>
      <c r="N989" s="675"/>
      <c r="O989" s="675"/>
      <c r="P989" s="675"/>
      <c r="Q989" s="675"/>
      <c r="R989" s="675"/>
      <c r="S989" s="675"/>
      <c r="T989" s="676"/>
      <c r="U989" s="676"/>
      <c r="V989" s="676"/>
      <c r="W989" s="669"/>
    </row>
    <row r="990" spans="1:23" ht="12.75" customHeight="1" x14ac:dyDescent="0.2">
      <c r="A990" s="676"/>
      <c r="B990" s="676"/>
      <c r="C990" s="676"/>
      <c r="D990" s="676"/>
      <c r="E990" s="676"/>
      <c r="F990" s="676"/>
      <c r="G990" s="676"/>
      <c r="H990" s="677"/>
      <c r="I990" s="676"/>
      <c r="J990" s="676"/>
      <c r="K990" s="675"/>
      <c r="L990" s="675"/>
      <c r="M990" s="675"/>
      <c r="N990" s="675"/>
      <c r="O990" s="675"/>
      <c r="P990" s="675"/>
      <c r="Q990" s="675"/>
      <c r="R990" s="675"/>
      <c r="S990" s="675"/>
      <c r="T990" s="676"/>
      <c r="U990" s="676"/>
      <c r="V990" s="676"/>
      <c r="W990" s="669"/>
    </row>
    <row r="991" spans="1:23" ht="12.75" customHeight="1" x14ac:dyDescent="0.2">
      <c r="A991" s="676"/>
      <c r="B991" s="676"/>
      <c r="C991" s="676"/>
      <c r="D991" s="676"/>
      <c r="E991" s="676"/>
      <c r="F991" s="676"/>
      <c r="G991" s="676"/>
      <c r="H991" s="677"/>
      <c r="I991" s="676"/>
      <c r="J991" s="676"/>
      <c r="K991" s="675"/>
      <c r="L991" s="675"/>
      <c r="M991" s="675"/>
      <c r="N991" s="675"/>
      <c r="O991" s="675"/>
      <c r="P991" s="675"/>
      <c r="Q991" s="675"/>
      <c r="R991" s="675"/>
      <c r="S991" s="675"/>
      <c r="T991" s="676"/>
      <c r="U991" s="676"/>
      <c r="V991" s="676"/>
      <c r="W991" s="669"/>
    </row>
    <row r="992" spans="1:23" ht="12.75" customHeight="1" x14ac:dyDescent="0.2">
      <c r="A992" s="676"/>
      <c r="B992" s="676"/>
      <c r="C992" s="676"/>
      <c r="D992" s="676"/>
      <c r="E992" s="676"/>
      <c r="F992" s="676"/>
      <c r="G992" s="676"/>
      <c r="H992" s="677"/>
      <c r="I992" s="676"/>
      <c r="J992" s="676"/>
      <c r="K992" s="675"/>
      <c r="L992" s="675"/>
      <c r="M992" s="675"/>
      <c r="N992" s="675"/>
      <c r="O992" s="675"/>
      <c r="P992" s="675"/>
      <c r="Q992" s="675"/>
      <c r="R992" s="675"/>
      <c r="S992" s="675"/>
      <c r="T992" s="676"/>
      <c r="U992" s="676"/>
      <c r="V992" s="676"/>
      <c r="W992" s="669"/>
    </row>
    <row r="993" spans="1:23" ht="12.75" customHeight="1" x14ac:dyDescent="0.2">
      <c r="A993" s="676"/>
      <c r="B993" s="676"/>
      <c r="C993" s="676"/>
      <c r="D993" s="676"/>
      <c r="E993" s="676"/>
      <c r="F993" s="676"/>
      <c r="G993" s="676"/>
      <c r="H993" s="677"/>
      <c r="I993" s="676"/>
      <c r="J993" s="676"/>
      <c r="K993" s="675"/>
      <c r="L993" s="675"/>
      <c r="M993" s="675"/>
      <c r="N993" s="675"/>
      <c r="O993" s="675"/>
      <c r="P993" s="675"/>
      <c r="Q993" s="675"/>
      <c r="R993" s="675"/>
      <c r="S993" s="675"/>
      <c r="T993" s="676"/>
      <c r="U993" s="676"/>
      <c r="V993" s="676"/>
      <c r="W993" s="669"/>
    </row>
    <row r="994" spans="1:23" ht="12.75" customHeight="1" x14ac:dyDescent="0.2">
      <c r="A994" s="676"/>
      <c r="B994" s="676"/>
      <c r="C994" s="676"/>
      <c r="D994" s="676"/>
      <c r="E994" s="676"/>
      <c r="F994" s="676"/>
      <c r="G994" s="676"/>
      <c r="H994" s="677"/>
      <c r="I994" s="676"/>
      <c r="J994" s="676"/>
      <c r="K994" s="675"/>
      <c r="L994" s="675"/>
      <c r="M994" s="675"/>
      <c r="N994" s="675"/>
      <c r="O994" s="675"/>
      <c r="P994" s="675"/>
      <c r="Q994" s="675"/>
      <c r="R994" s="675"/>
      <c r="S994" s="675"/>
      <c r="T994" s="676"/>
      <c r="U994" s="676"/>
      <c r="V994" s="676"/>
      <c r="W994" s="669"/>
    </row>
    <row r="995" spans="1:23" ht="12.75" customHeight="1" x14ac:dyDescent="0.2">
      <c r="A995" s="676"/>
      <c r="B995" s="676"/>
      <c r="C995" s="676"/>
      <c r="D995" s="676"/>
      <c r="E995" s="676"/>
      <c r="F995" s="676"/>
      <c r="G995" s="676"/>
      <c r="H995" s="677"/>
      <c r="I995" s="676"/>
      <c r="J995" s="676"/>
      <c r="K995" s="675"/>
      <c r="L995" s="675"/>
      <c r="M995" s="675"/>
      <c r="N995" s="675"/>
      <c r="O995" s="675"/>
      <c r="P995" s="675"/>
      <c r="Q995" s="675"/>
      <c r="R995" s="675"/>
      <c r="S995" s="675"/>
      <c r="T995" s="676"/>
      <c r="U995" s="676"/>
      <c r="V995" s="676"/>
      <c r="W995" s="669"/>
    </row>
    <row r="996" spans="1:23" ht="12.75" customHeight="1" x14ac:dyDescent="0.2">
      <c r="A996" s="676"/>
      <c r="B996" s="676"/>
      <c r="C996" s="676"/>
      <c r="D996" s="676"/>
      <c r="E996" s="676"/>
      <c r="F996" s="676"/>
      <c r="G996" s="676"/>
      <c r="H996" s="677"/>
      <c r="I996" s="676"/>
      <c r="J996" s="676"/>
      <c r="K996" s="675"/>
      <c r="L996" s="675"/>
      <c r="M996" s="675"/>
      <c r="N996" s="675"/>
      <c r="O996" s="675"/>
      <c r="P996" s="675"/>
      <c r="Q996" s="675"/>
      <c r="R996" s="675"/>
      <c r="S996" s="675"/>
      <c r="T996" s="676"/>
      <c r="U996" s="676"/>
      <c r="V996" s="676"/>
      <c r="W996" s="669"/>
    </row>
    <row r="997" spans="1:23" ht="12.75" customHeight="1" x14ac:dyDescent="0.2">
      <c r="A997" s="676"/>
      <c r="B997" s="676"/>
      <c r="C997" s="676"/>
      <c r="D997" s="676"/>
      <c r="E997" s="676"/>
      <c r="F997" s="676"/>
      <c r="G997" s="676"/>
      <c r="H997" s="677"/>
      <c r="I997" s="676"/>
      <c r="J997" s="676"/>
      <c r="K997" s="675"/>
      <c r="L997" s="675"/>
      <c r="M997" s="675"/>
      <c r="N997" s="675"/>
      <c r="O997" s="675"/>
      <c r="P997" s="675"/>
      <c r="Q997" s="675"/>
      <c r="R997" s="675"/>
      <c r="S997" s="675"/>
      <c r="T997" s="676"/>
      <c r="U997" s="676"/>
      <c r="V997" s="676"/>
      <c r="W997" s="669"/>
    </row>
    <row r="998" spans="1:23" ht="12.75" customHeight="1" x14ac:dyDescent="0.2">
      <c r="A998" s="676"/>
      <c r="B998" s="676"/>
      <c r="C998" s="676"/>
      <c r="D998" s="676"/>
      <c r="E998" s="676"/>
      <c r="F998" s="676"/>
      <c r="G998" s="676"/>
      <c r="H998" s="677"/>
      <c r="I998" s="676"/>
      <c r="J998" s="676"/>
      <c r="K998" s="675"/>
      <c r="L998" s="675"/>
      <c r="M998" s="675"/>
      <c r="N998" s="675"/>
      <c r="O998" s="675"/>
      <c r="P998" s="675"/>
      <c r="Q998" s="675"/>
      <c r="R998" s="675"/>
      <c r="S998" s="675"/>
      <c r="T998" s="676"/>
      <c r="U998" s="676"/>
      <c r="V998" s="676"/>
      <c r="W998" s="669"/>
    </row>
    <row r="999" spans="1:23" ht="12.75" customHeight="1" x14ac:dyDescent="0.2">
      <c r="A999" s="676"/>
      <c r="B999" s="676"/>
      <c r="C999" s="676"/>
      <c r="D999" s="676"/>
      <c r="E999" s="676"/>
      <c r="F999" s="676"/>
      <c r="G999" s="676"/>
      <c r="H999" s="677"/>
      <c r="I999" s="676"/>
      <c r="J999" s="676"/>
      <c r="K999" s="675"/>
      <c r="L999" s="675"/>
      <c r="M999" s="675"/>
      <c r="N999" s="675"/>
      <c r="O999" s="675"/>
      <c r="P999" s="675"/>
      <c r="Q999" s="675"/>
      <c r="R999" s="675"/>
      <c r="S999" s="675"/>
      <c r="T999" s="676"/>
      <c r="U999" s="676"/>
      <c r="V999" s="676"/>
      <c r="W999" s="669"/>
    </row>
    <row r="1000" spans="1:23" ht="12.75" customHeight="1" x14ac:dyDescent="0.2">
      <c r="A1000" s="676"/>
      <c r="B1000" s="676"/>
      <c r="C1000" s="676"/>
      <c r="D1000" s="676"/>
      <c r="E1000" s="676"/>
      <c r="F1000" s="676"/>
      <c r="G1000" s="676"/>
      <c r="H1000" s="677"/>
      <c r="I1000" s="676"/>
      <c r="J1000" s="676"/>
      <c r="K1000" s="675"/>
      <c r="L1000" s="675"/>
      <c r="M1000" s="675"/>
      <c r="N1000" s="675"/>
      <c r="O1000" s="675"/>
      <c r="P1000" s="675"/>
      <c r="Q1000" s="675"/>
      <c r="R1000" s="675"/>
      <c r="S1000" s="675"/>
      <c r="T1000" s="676"/>
      <c r="U1000" s="676"/>
      <c r="V1000" s="676"/>
      <c r="W1000" s="669"/>
    </row>
    <row r="1001" spans="1:23" ht="12.75" customHeight="1" x14ac:dyDescent="0.2">
      <c r="A1001" s="676"/>
      <c r="B1001" s="676"/>
      <c r="C1001" s="676"/>
      <c r="D1001" s="676"/>
      <c r="E1001" s="676"/>
      <c r="F1001" s="676"/>
      <c r="G1001" s="676"/>
      <c r="H1001" s="677"/>
      <c r="I1001" s="676"/>
      <c r="J1001" s="676"/>
      <c r="K1001" s="675"/>
      <c r="L1001" s="675"/>
      <c r="M1001" s="675"/>
      <c r="N1001" s="675"/>
      <c r="O1001" s="675"/>
      <c r="P1001" s="675"/>
      <c r="Q1001" s="675"/>
      <c r="R1001" s="675"/>
      <c r="S1001" s="675"/>
      <c r="T1001" s="676"/>
      <c r="U1001" s="676"/>
      <c r="V1001" s="676"/>
      <c r="W1001" s="669"/>
    </row>
    <row r="1002" spans="1:23" ht="12.75" customHeight="1" x14ac:dyDescent="0.2">
      <c r="A1002" s="676"/>
      <c r="B1002" s="676"/>
      <c r="C1002" s="676"/>
      <c r="D1002" s="676"/>
      <c r="E1002" s="676"/>
      <c r="F1002" s="676"/>
      <c r="G1002" s="676"/>
      <c r="H1002" s="677"/>
      <c r="I1002" s="676"/>
      <c r="J1002" s="676"/>
      <c r="K1002" s="675"/>
      <c r="L1002" s="675"/>
      <c r="M1002" s="675"/>
      <c r="N1002" s="675"/>
      <c r="O1002" s="675"/>
      <c r="P1002" s="675"/>
      <c r="Q1002" s="675"/>
      <c r="R1002" s="675"/>
      <c r="S1002" s="675"/>
      <c r="T1002" s="676"/>
      <c r="U1002" s="676"/>
      <c r="V1002" s="676"/>
      <c r="W1002" s="669"/>
    </row>
    <row r="1003" spans="1:23" ht="12.75" customHeight="1" x14ac:dyDescent="0.2">
      <c r="A1003" s="676"/>
      <c r="B1003" s="676"/>
      <c r="C1003" s="676"/>
      <c r="D1003" s="676"/>
      <c r="E1003" s="676"/>
      <c r="F1003" s="676"/>
      <c r="G1003" s="676"/>
      <c r="H1003" s="677"/>
      <c r="I1003" s="676"/>
      <c r="J1003" s="676"/>
      <c r="K1003" s="675"/>
      <c r="L1003" s="675"/>
      <c r="M1003" s="675"/>
      <c r="N1003" s="675"/>
      <c r="O1003" s="675"/>
      <c r="P1003" s="675"/>
      <c r="Q1003" s="675"/>
      <c r="R1003" s="675"/>
      <c r="S1003" s="675"/>
      <c r="T1003" s="676"/>
      <c r="U1003" s="676"/>
      <c r="V1003" s="676"/>
      <c r="W1003" s="669"/>
    </row>
    <row r="1004" spans="1:23" ht="12.75" customHeight="1" x14ac:dyDescent="0.2">
      <c r="A1004" s="676"/>
      <c r="B1004" s="676"/>
      <c r="C1004" s="676"/>
      <c r="D1004" s="676"/>
      <c r="E1004" s="676"/>
      <c r="F1004" s="676"/>
      <c r="G1004" s="676"/>
      <c r="H1004" s="677"/>
      <c r="I1004" s="676"/>
      <c r="J1004" s="676"/>
      <c r="K1004" s="675"/>
      <c r="L1004" s="675"/>
      <c r="M1004" s="675"/>
      <c r="N1004" s="675"/>
      <c r="O1004" s="675"/>
      <c r="P1004" s="675"/>
      <c r="Q1004" s="675"/>
      <c r="R1004" s="675"/>
      <c r="S1004" s="675"/>
      <c r="T1004" s="676"/>
      <c r="U1004" s="676"/>
      <c r="V1004" s="676"/>
      <c r="W1004" s="669"/>
    </row>
    <row r="1005" spans="1:23" ht="12.75" customHeight="1" x14ac:dyDescent="0.2">
      <c r="A1005" s="676"/>
      <c r="B1005" s="676"/>
      <c r="C1005" s="676"/>
      <c r="D1005" s="676"/>
      <c r="E1005" s="676"/>
      <c r="F1005" s="676"/>
      <c r="G1005" s="676"/>
      <c r="H1005" s="676"/>
      <c r="I1005" s="676"/>
      <c r="J1005" s="676"/>
      <c r="K1005" s="675"/>
      <c r="L1005" s="675"/>
      <c r="M1005" s="675"/>
      <c r="N1005" s="675"/>
      <c r="O1005" s="675"/>
      <c r="P1005" s="675"/>
      <c r="Q1005" s="675"/>
      <c r="R1005" s="675"/>
      <c r="S1005" s="675"/>
      <c r="T1005" s="676"/>
      <c r="U1005" s="676"/>
      <c r="V1005" s="676"/>
      <c r="W1005" s="669"/>
    </row>
    <row r="1006" spans="1:23" ht="12.75" customHeight="1" x14ac:dyDescent="0.2">
      <c r="A1006" s="676"/>
      <c r="B1006" s="676"/>
      <c r="C1006" s="676"/>
      <c r="D1006" s="676"/>
      <c r="E1006" s="676"/>
      <c r="F1006" s="676"/>
      <c r="G1006" s="676"/>
      <c r="H1006" s="676"/>
      <c r="I1006" s="676"/>
      <c r="J1006" s="676"/>
      <c r="K1006" s="675"/>
      <c r="L1006" s="675"/>
      <c r="M1006" s="675"/>
      <c r="N1006" s="675"/>
      <c r="O1006" s="675"/>
      <c r="P1006" s="675"/>
      <c r="Q1006" s="675"/>
      <c r="R1006" s="675"/>
      <c r="S1006" s="675"/>
      <c r="T1006" s="676"/>
      <c r="U1006" s="676"/>
      <c r="V1006" s="676"/>
      <c r="W1006" s="669"/>
    </row>
    <row r="1007" spans="1:23" ht="12.75" customHeight="1" x14ac:dyDescent="0.2">
      <c r="A1007" s="676"/>
      <c r="B1007" s="676"/>
      <c r="C1007" s="676"/>
      <c r="D1007" s="676"/>
      <c r="E1007" s="676"/>
      <c r="F1007" s="676"/>
      <c r="G1007" s="676"/>
      <c r="H1007" s="676"/>
      <c r="I1007" s="676"/>
      <c r="J1007" s="676"/>
      <c r="K1007" s="675"/>
      <c r="L1007" s="675"/>
      <c r="M1007" s="675"/>
      <c r="N1007" s="675"/>
      <c r="O1007" s="675"/>
      <c r="P1007" s="675"/>
      <c r="Q1007" s="675"/>
      <c r="R1007" s="675"/>
      <c r="S1007" s="675"/>
      <c r="T1007" s="676"/>
      <c r="U1007" s="676"/>
      <c r="V1007" s="676"/>
      <c r="W1007" s="669"/>
    </row>
    <row r="1008" spans="1:23" ht="12.75" customHeight="1" x14ac:dyDescent="0.2">
      <c r="A1008" s="676"/>
      <c r="B1008" s="676"/>
      <c r="C1008" s="676"/>
      <c r="D1008" s="676"/>
      <c r="E1008" s="676"/>
      <c r="F1008" s="676"/>
      <c r="G1008" s="676"/>
      <c r="H1008" s="676"/>
      <c r="I1008" s="676"/>
      <c r="J1008" s="676"/>
      <c r="K1008" s="675"/>
      <c r="L1008" s="675"/>
      <c r="M1008" s="675"/>
      <c r="N1008" s="675"/>
      <c r="O1008" s="675"/>
      <c r="P1008" s="675"/>
      <c r="Q1008" s="675"/>
      <c r="R1008" s="675"/>
      <c r="S1008" s="675"/>
      <c r="T1008" s="676"/>
      <c r="U1008" s="676"/>
      <c r="V1008" s="676"/>
      <c r="W1008" s="669"/>
    </row>
    <row r="1009" spans="1:23" ht="12.75" customHeight="1" x14ac:dyDescent="0.2">
      <c r="A1009" s="676"/>
      <c r="B1009" s="676"/>
      <c r="C1009" s="676"/>
      <c r="D1009" s="676"/>
      <c r="E1009" s="676"/>
      <c r="F1009" s="676"/>
      <c r="G1009" s="676"/>
      <c r="H1009" s="676"/>
      <c r="I1009" s="676"/>
      <c r="J1009" s="676"/>
      <c r="K1009" s="675"/>
      <c r="L1009" s="675"/>
      <c r="M1009" s="675"/>
      <c r="N1009" s="675"/>
      <c r="O1009" s="675"/>
      <c r="P1009" s="675"/>
      <c r="Q1009" s="675"/>
      <c r="R1009" s="675"/>
      <c r="S1009" s="675"/>
      <c r="T1009" s="676"/>
      <c r="U1009" s="676"/>
      <c r="V1009" s="676"/>
      <c r="W1009" s="669"/>
    </row>
    <row r="1010" spans="1:23" ht="12.75" customHeight="1" x14ac:dyDescent="0.2">
      <c r="A1010" s="676"/>
      <c r="B1010" s="676"/>
      <c r="C1010" s="676"/>
      <c r="D1010" s="676"/>
      <c r="E1010" s="676"/>
      <c r="F1010" s="676"/>
      <c r="G1010" s="676"/>
      <c r="H1010" s="676"/>
      <c r="I1010" s="676"/>
      <c r="J1010" s="676"/>
      <c r="K1010" s="675"/>
      <c r="L1010" s="675"/>
      <c r="M1010" s="675"/>
      <c r="N1010" s="675"/>
      <c r="O1010" s="675"/>
      <c r="P1010" s="675"/>
      <c r="Q1010" s="675"/>
      <c r="R1010" s="675"/>
      <c r="S1010" s="675"/>
      <c r="T1010" s="676"/>
      <c r="U1010" s="676"/>
      <c r="V1010" s="676"/>
      <c r="W1010" s="669"/>
    </row>
    <row r="1011" spans="1:23" ht="12.75" customHeight="1" x14ac:dyDescent="0.2">
      <c r="A1011" s="676"/>
      <c r="B1011" s="676"/>
      <c r="C1011" s="676"/>
      <c r="D1011" s="676"/>
      <c r="E1011" s="676"/>
      <c r="F1011" s="676"/>
      <c r="G1011" s="676"/>
      <c r="H1011" s="677"/>
      <c r="I1011" s="676"/>
      <c r="J1011" s="676"/>
      <c r="K1011" s="675"/>
      <c r="L1011" s="675"/>
      <c r="M1011" s="675"/>
      <c r="N1011" s="675"/>
      <c r="O1011" s="675"/>
      <c r="P1011" s="675"/>
      <c r="Q1011" s="675"/>
      <c r="R1011" s="675"/>
      <c r="S1011" s="675"/>
      <c r="T1011" s="676"/>
      <c r="U1011" s="676"/>
      <c r="V1011" s="676"/>
      <c r="W1011" s="669"/>
    </row>
    <row r="1012" spans="1:23" ht="12.75" customHeight="1" x14ac:dyDescent="0.2">
      <c r="A1012" s="676"/>
      <c r="B1012" s="676"/>
      <c r="C1012" s="676"/>
      <c r="D1012" s="676"/>
      <c r="E1012" s="676"/>
      <c r="F1012" s="676"/>
      <c r="G1012" s="676"/>
      <c r="H1012" s="677"/>
      <c r="I1012" s="676"/>
      <c r="J1012" s="676"/>
      <c r="K1012" s="675"/>
      <c r="L1012" s="675"/>
      <c r="M1012" s="675"/>
      <c r="N1012" s="675"/>
      <c r="O1012" s="675"/>
      <c r="P1012" s="675"/>
      <c r="Q1012" s="675"/>
      <c r="R1012" s="675"/>
      <c r="S1012" s="675"/>
      <c r="T1012" s="676"/>
      <c r="U1012" s="676"/>
      <c r="V1012" s="676"/>
      <c r="W1012" s="669"/>
    </row>
    <row r="1013" spans="1:23" ht="12.75" customHeight="1" x14ac:dyDescent="0.2">
      <c r="A1013" s="676"/>
      <c r="B1013" s="676"/>
      <c r="C1013" s="676"/>
      <c r="D1013" s="676"/>
      <c r="E1013" s="676"/>
      <c r="F1013" s="676"/>
      <c r="G1013" s="676"/>
      <c r="H1013" s="677"/>
      <c r="I1013" s="676"/>
      <c r="J1013" s="676"/>
      <c r="K1013" s="675"/>
      <c r="L1013" s="675"/>
      <c r="M1013" s="675"/>
      <c r="N1013" s="675"/>
      <c r="O1013" s="675"/>
      <c r="P1013" s="675"/>
      <c r="Q1013" s="675"/>
      <c r="R1013" s="675"/>
      <c r="S1013" s="675"/>
      <c r="T1013" s="676"/>
      <c r="U1013" s="676"/>
      <c r="V1013" s="676"/>
      <c r="W1013" s="669"/>
    </row>
    <row r="1014" spans="1:23" ht="12.75" customHeight="1" x14ac:dyDescent="0.2">
      <c r="A1014" s="676"/>
      <c r="B1014" s="676"/>
      <c r="C1014" s="676"/>
      <c r="D1014" s="676"/>
      <c r="E1014" s="676"/>
      <c r="F1014" s="676"/>
      <c r="G1014" s="676"/>
      <c r="H1014" s="677"/>
      <c r="I1014" s="676"/>
      <c r="J1014" s="676"/>
      <c r="K1014" s="675"/>
      <c r="L1014" s="675"/>
      <c r="M1014" s="675"/>
      <c r="N1014" s="675"/>
      <c r="O1014" s="675"/>
      <c r="P1014" s="675"/>
      <c r="Q1014" s="675"/>
      <c r="R1014" s="675"/>
      <c r="S1014" s="675"/>
      <c r="T1014" s="676"/>
      <c r="U1014" s="676"/>
      <c r="V1014" s="676"/>
      <c r="W1014" s="669"/>
    </row>
    <row r="1015" spans="1:23" ht="12.75" customHeight="1" x14ac:dyDescent="0.2">
      <c r="A1015" s="676"/>
      <c r="B1015" s="676"/>
      <c r="C1015" s="676"/>
      <c r="D1015" s="676"/>
      <c r="E1015" s="676"/>
      <c r="F1015" s="676"/>
      <c r="G1015" s="676"/>
      <c r="H1015" s="677"/>
      <c r="I1015" s="676"/>
      <c r="J1015" s="676"/>
      <c r="K1015" s="675"/>
      <c r="L1015" s="675"/>
      <c r="M1015" s="675"/>
      <c r="N1015" s="675"/>
      <c r="O1015" s="675"/>
      <c r="P1015" s="675"/>
      <c r="Q1015" s="675"/>
      <c r="R1015" s="675"/>
      <c r="S1015" s="675"/>
      <c r="T1015" s="676"/>
      <c r="U1015" s="676"/>
      <c r="V1015" s="676"/>
      <c r="W1015" s="669"/>
    </row>
    <row r="1016" spans="1:23" ht="12.75" customHeight="1" x14ac:dyDescent="0.2">
      <c r="A1016" s="676"/>
      <c r="B1016" s="676"/>
      <c r="C1016" s="676"/>
      <c r="D1016" s="676"/>
      <c r="E1016" s="676"/>
      <c r="F1016" s="676"/>
      <c r="G1016" s="676"/>
      <c r="H1016" s="677"/>
      <c r="I1016" s="676"/>
      <c r="J1016" s="676"/>
      <c r="K1016" s="675"/>
      <c r="L1016" s="675"/>
      <c r="M1016" s="675"/>
      <c r="N1016" s="675"/>
      <c r="O1016" s="675"/>
      <c r="P1016" s="675"/>
      <c r="Q1016" s="675"/>
      <c r="R1016" s="675"/>
      <c r="S1016" s="675"/>
      <c r="T1016" s="676"/>
      <c r="U1016" s="676"/>
      <c r="V1016" s="676"/>
      <c r="W1016" s="669"/>
    </row>
    <row r="1017" spans="1:23" ht="12.75" customHeight="1" x14ac:dyDescent="0.2">
      <c r="A1017" s="676"/>
      <c r="B1017" s="676"/>
      <c r="C1017" s="676"/>
      <c r="D1017" s="676"/>
      <c r="E1017" s="676"/>
      <c r="F1017" s="676"/>
      <c r="G1017" s="676"/>
      <c r="H1017" s="677"/>
      <c r="I1017" s="676"/>
      <c r="J1017" s="676"/>
      <c r="K1017" s="675"/>
      <c r="L1017" s="675"/>
      <c r="M1017" s="675"/>
      <c r="N1017" s="675"/>
      <c r="O1017" s="675"/>
      <c r="P1017" s="675"/>
      <c r="Q1017" s="675"/>
      <c r="R1017" s="675"/>
      <c r="S1017" s="675"/>
      <c r="T1017" s="676"/>
      <c r="U1017" s="676"/>
      <c r="V1017" s="676"/>
      <c r="W1017" s="669"/>
    </row>
    <row r="1018" spans="1:23" ht="12.75" customHeight="1" x14ac:dyDescent="0.2">
      <c r="A1018" s="676"/>
      <c r="B1018" s="676"/>
      <c r="C1018" s="676"/>
      <c r="D1018" s="676"/>
      <c r="E1018" s="676"/>
      <c r="F1018" s="676"/>
      <c r="G1018" s="676"/>
      <c r="H1018" s="677"/>
      <c r="I1018" s="676"/>
      <c r="J1018" s="676"/>
      <c r="K1018" s="675"/>
      <c r="L1018" s="675"/>
      <c r="M1018" s="675"/>
      <c r="N1018" s="675"/>
      <c r="O1018" s="675"/>
      <c r="P1018" s="675"/>
      <c r="Q1018" s="675"/>
      <c r="R1018" s="675"/>
      <c r="S1018" s="675"/>
      <c r="T1018" s="676"/>
      <c r="U1018" s="676"/>
      <c r="V1018" s="676"/>
      <c r="W1018" s="669"/>
    </row>
    <row r="1019" spans="1:23" ht="12.75" customHeight="1" x14ac:dyDescent="0.2">
      <c r="A1019" s="676"/>
      <c r="B1019" s="676"/>
      <c r="C1019" s="676"/>
      <c r="D1019" s="676"/>
      <c r="E1019" s="676"/>
      <c r="F1019" s="676"/>
      <c r="G1019" s="676"/>
      <c r="H1019" s="677"/>
      <c r="I1019" s="676"/>
      <c r="J1019" s="676"/>
      <c r="K1019" s="675"/>
      <c r="L1019" s="675"/>
      <c r="M1019" s="675"/>
      <c r="N1019" s="675"/>
      <c r="O1019" s="675"/>
      <c r="P1019" s="675"/>
      <c r="Q1019" s="675"/>
      <c r="R1019" s="675"/>
      <c r="S1019" s="675"/>
      <c r="T1019" s="676"/>
      <c r="U1019" s="676"/>
      <c r="V1019" s="676"/>
      <c r="W1019" s="669"/>
    </row>
    <row r="1020" spans="1:23" ht="12.75" customHeight="1" x14ac:dyDescent="0.2">
      <c r="A1020" s="676"/>
      <c r="B1020" s="676"/>
      <c r="C1020" s="676"/>
      <c r="D1020" s="676"/>
      <c r="E1020" s="676"/>
      <c r="F1020" s="676"/>
      <c r="G1020" s="676"/>
      <c r="H1020" s="677"/>
      <c r="I1020" s="676"/>
      <c r="J1020" s="676"/>
      <c r="K1020" s="675"/>
      <c r="L1020" s="675"/>
      <c r="M1020" s="675"/>
      <c r="N1020" s="675"/>
      <c r="O1020" s="675"/>
      <c r="P1020" s="675"/>
      <c r="Q1020" s="675"/>
      <c r="R1020" s="675"/>
      <c r="S1020" s="675"/>
      <c r="T1020" s="676"/>
      <c r="U1020" s="676"/>
      <c r="V1020" s="676"/>
      <c r="W1020" s="669"/>
    </row>
    <row r="1021" spans="1:23" ht="12.75" customHeight="1" x14ac:dyDescent="0.2">
      <c r="A1021" s="676"/>
      <c r="B1021" s="676"/>
      <c r="C1021" s="676"/>
      <c r="D1021" s="676"/>
      <c r="E1021" s="676"/>
      <c r="F1021" s="676"/>
      <c r="G1021" s="676"/>
      <c r="H1021" s="677"/>
      <c r="I1021" s="676"/>
      <c r="J1021" s="676"/>
      <c r="K1021" s="675"/>
      <c r="L1021" s="675"/>
      <c r="M1021" s="675"/>
      <c r="N1021" s="675"/>
      <c r="O1021" s="675"/>
      <c r="P1021" s="675"/>
      <c r="Q1021" s="675"/>
      <c r="R1021" s="675"/>
      <c r="S1021" s="675"/>
      <c r="T1021" s="676"/>
      <c r="U1021" s="676"/>
      <c r="V1021" s="676"/>
      <c r="W1021" s="669"/>
    </row>
    <row r="1022" spans="1:23" ht="12.75" customHeight="1" x14ac:dyDescent="0.2">
      <c r="A1022" s="676"/>
      <c r="B1022" s="676"/>
      <c r="C1022" s="676"/>
      <c r="D1022" s="676"/>
      <c r="E1022" s="676"/>
      <c r="F1022" s="676"/>
      <c r="G1022" s="676"/>
      <c r="H1022" s="677"/>
      <c r="I1022" s="676"/>
      <c r="J1022" s="676"/>
      <c r="K1022" s="675"/>
      <c r="L1022" s="675"/>
      <c r="M1022" s="675"/>
      <c r="N1022" s="675"/>
      <c r="O1022" s="675"/>
      <c r="P1022" s="675"/>
      <c r="Q1022" s="675"/>
      <c r="R1022" s="675"/>
      <c r="S1022" s="675"/>
      <c r="T1022" s="676"/>
      <c r="U1022" s="676"/>
      <c r="V1022" s="676"/>
      <c r="W1022" s="669"/>
    </row>
    <row r="1023" spans="1:23" ht="12.75" customHeight="1" x14ac:dyDescent="0.2">
      <c r="A1023" s="676"/>
      <c r="B1023" s="676"/>
      <c r="C1023" s="676"/>
      <c r="D1023" s="676"/>
      <c r="E1023" s="676"/>
      <c r="F1023" s="676"/>
      <c r="G1023" s="676"/>
      <c r="H1023" s="677"/>
      <c r="I1023" s="676"/>
      <c r="J1023" s="676"/>
      <c r="K1023" s="675"/>
      <c r="L1023" s="675"/>
      <c r="M1023" s="675"/>
      <c r="N1023" s="675"/>
      <c r="O1023" s="675"/>
      <c r="P1023" s="675"/>
      <c r="Q1023" s="675"/>
      <c r="R1023" s="675"/>
      <c r="S1023" s="675"/>
      <c r="T1023" s="676"/>
      <c r="U1023" s="676"/>
      <c r="V1023" s="676"/>
      <c r="W1023" s="669"/>
    </row>
    <row r="1024" spans="1:23" ht="12.75" customHeight="1" x14ac:dyDescent="0.2">
      <c r="A1024" s="676"/>
      <c r="B1024" s="676"/>
      <c r="C1024" s="676"/>
      <c r="D1024" s="676"/>
      <c r="E1024" s="676"/>
      <c r="F1024" s="676"/>
      <c r="G1024" s="676"/>
      <c r="H1024" s="677"/>
      <c r="I1024" s="676"/>
      <c r="J1024" s="676"/>
      <c r="K1024" s="675"/>
      <c r="L1024" s="675"/>
      <c r="M1024" s="675"/>
      <c r="N1024" s="675"/>
      <c r="O1024" s="675"/>
      <c r="P1024" s="675"/>
      <c r="Q1024" s="675"/>
      <c r="R1024" s="675"/>
      <c r="S1024" s="675"/>
      <c r="T1024" s="676"/>
      <c r="U1024" s="676"/>
      <c r="V1024" s="676"/>
      <c r="W1024" s="669"/>
    </row>
    <row r="1025" spans="1:23" ht="12.75" customHeight="1" x14ac:dyDescent="0.2">
      <c r="A1025" s="676"/>
      <c r="B1025" s="676"/>
      <c r="C1025" s="676"/>
      <c r="D1025" s="676"/>
      <c r="E1025" s="676"/>
      <c r="F1025" s="676"/>
      <c r="G1025" s="676"/>
      <c r="H1025" s="677"/>
      <c r="I1025" s="676"/>
      <c r="J1025" s="676"/>
      <c r="K1025" s="675"/>
      <c r="L1025" s="675"/>
      <c r="M1025" s="675"/>
      <c r="N1025" s="675"/>
      <c r="O1025" s="675"/>
      <c r="P1025" s="675"/>
      <c r="Q1025" s="675"/>
      <c r="R1025" s="675"/>
      <c r="S1025" s="675"/>
      <c r="T1025" s="676"/>
      <c r="U1025" s="676"/>
      <c r="V1025" s="676"/>
      <c r="W1025" s="669"/>
    </row>
    <row r="1026" spans="1:23" ht="12.75" customHeight="1" x14ac:dyDescent="0.2">
      <c r="A1026" s="676"/>
      <c r="B1026" s="676"/>
      <c r="C1026" s="676"/>
      <c r="D1026" s="676"/>
      <c r="E1026" s="676"/>
      <c r="F1026" s="676"/>
      <c r="G1026" s="676"/>
      <c r="H1026" s="676"/>
      <c r="I1026" s="676"/>
      <c r="J1026" s="676"/>
      <c r="K1026" s="675"/>
      <c r="L1026" s="675"/>
      <c r="M1026" s="675"/>
      <c r="N1026" s="675"/>
      <c r="O1026" s="675"/>
      <c r="P1026" s="675"/>
      <c r="Q1026" s="675"/>
      <c r="R1026" s="675"/>
      <c r="S1026" s="675"/>
      <c r="T1026" s="676"/>
      <c r="U1026" s="676"/>
      <c r="V1026" s="676"/>
      <c r="W1026" s="669"/>
    </row>
    <row r="1027" spans="1:23" ht="12.75" customHeight="1" x14ac:dyDescent="0.2">
      <c r="A1027" s="676"/>
      <c r="B1027" s="676"/>
      <c r="C1027" s="676"/>
      <c r="D1027" s="676"/>
      <c r="E1027" s="676"/>
      <c r="F1027" s="676"/>
      <c r="G1027" s="676"/>
      <c r="H1027" s="676"/>
      <c r="I1027" s="676"/>
      <c r="J1027" s="676"/>
      <c r="K1027" s="675"/>
      <c r="L1027" s="675"/>
      <c r="M1027" s="675"/>
      <c r="N1027" s="675"/>
      <c r="O1027" s="675"/>
      <c r="P1027" s="675"/>
      <c r="Q1027" s="675"/>
      <c r="R1027" s="675"/>
      <c r="S1027" s="675"/>
      <c r="T1027" s="676"/>
      <c r="U1027" s="676"/>
      <c r="V1027" s="676"/>
      <c r="W1027" s="669"/>
    </row>
    <row r="1028" spans="1:23" ht="12.75" customHeight="1" x14ac:dyDescent="0.2">
      <c r="A1028" s="676"/>
      <c r="B1028" s="676"/>
      <c r="C1028" s="676"/>
      <c r="D1028" s="676"/>
      <c r="E1028" s="676"/>
      <c r="F1028" s="676"/>
      <c r="G1028" s="676"/>
      <c r="H1028" s="676"/>
      <c r="I1028" s="676"/>
      <c r="J1028" s="676"/>
      <c r="K1028" s="675"/>
      <c r="L1028" s="675"/>
      <c r="M1028" s="675"/>
      <c r="N1028" s="675"/>
      <c r="O1028" s="675"/>
      <c r="P1028" s="675"/>
      <c r="Q1028" s="675"/>
      <c r="R1028" s="675"/>
      <c r="S1028" s="675"/>
      <c r="T1028" s="676"/>
      <c r="U1028" s="676"/>
      <c r="V1028" s="676"/>
      <c r="W1028" s="669"/>
    </row>
    <row r="1029" spans="1:23" ht="12.75" customHeight="1" x14ac:dyDescent="0.2">
      <c r="A1029" s="676"/>
      <c r="B1029" s="676"/>
      <c r="C1029" s="676"/>
      <c r="D1029" s="676"/>
      <c r="E1029" s="676"/>
      <c r="F1029" s="676"/>
      <c r="G1029" s="676"/>
      <c r="H1029" s="676"/>
      <c r="I1029" s="676"/>
      <c r="J1029" s="676"/>
      <c r="K1029" s="675"/>
      <c r="L1029" s="675"/>
      <c r="M1029" s="675"/>
      <c r="N1029" s="675"/>
      <c r="O1029" s="675"/>
      <c r="P1029" s="675"/>
      <c r="Q1029" s="675"/>
      <c r="R1029" s="675"/>
      <c r="S1029" s="675"/>
      <c r="T1029" s="676"/>
      <c r="U1029" s="676"/>
      <c r="V1029" s="676"/>
      <c r="W1029" s="669"/>
    </row>
    <row r="1030" spans="1:23" ht="12.75" customHeight="1" x14ac:dyDescent="0.2">
      <c r="A1030" s="676"/>
      <c r="B1030" s="676"/>
      <c r="C1030" s="676"/>
      <c r="D1030" s="676"/>
      <c r="E1030" s="676"/>
      <c r="F1030" s="676"/>
      <c r="G1030" s="676"/>
      <c r="H1030" s="676"/>
      <c r="I1030" s="676"/>
      <c r="J1030" s="676"/>
      <c r="K1030" s="675"/>
      <c r="L1030" s="675"/>
      <c r="M1030" s="675"/>
      <c r="N1030" s="675"/>
      <c r="O1030" s="675"/>
      <c r="P1030" s="675"/>
      <c r="Q1030" s="675"/>
      <c r="R1030" s="675"/>
      <c r="S1030" s="675"/>
      <c r="T1030" s="676"/>
      <c r="U1030" s="676"/>
      <c r="V1030" s="676"/>
      <c r="W1030" s="669"/>
    </row>
    <row r="1031" spans="1:23" ht="12.75" customHeight="1" x14ac:dyDescent="0.2">
      <c r="A1031" s="676"/>
      <c r="B1031" s="676"/>
      <c r="C1031" s="676"/>
      <c r="D1031" s="676"/>
      <c r="E1031" s="676"/>
      <c r="F1031" s="676"/>
      <c r="G1031" s="676"/>
      <c r="H1031" s="676"/>
      <c r="I1031" s="676"/>
      <c r="J1031" s="676"/>
      <c r="K1031" s="675"/>
      <c r="L1031" s="675"/>
      <c r="M1031" s="675"/>
      <c r="N1031" s="675"/>
      <c r="O1031" s="675"/>
      <c r="P1031" s="675"/>
      <c r="Q1031" s="675"/>
      <c r="R1031" s="675"/>
      <c r="S1031" s="675"/>
      <c r="T1031" s="676"/>
      <c r="U1031" s="676"/>
      <c r="V1031" s="676"/>
      <c r="W1031" s="669"/>
    </row>
    <row r="1032" spans="1:23" ht="12.75" customHeight="1" x14ac:dyDescent="0.2">
      <c r="A1032" s="676"/>
      <c r="B1032" s="676"/>
      <c r="C1032" s="676"/>
      <c r="D1032" s="676"/>
      <c r="E1032" s="676"/>
      <c r="F1032" s="676"/>
      <c r="G1032" s="676"/>
      <c r="H1032" s="676"/>
      <c r="I1032" s="676"/>
      <c r="J1032" s="676"/>
      <c r="K1032" s="675"/>
      <c r="L1032" s="675"/>
      <c r="M1032" s="675"/>
      <c r="N1032" s="675"/>
      <c r="O1032" s="675"/>
      <c r="P1032" s="675"/>
      <c r="Q1032" s="675"/>
      <c r="R1032" s="675"/>
      <c r="S1032" s="675"/>
      <c r="T1032" s="676"/>
      <c r="U1032" s="676"/>
      <c r="V1032" s="676"/>
      <c r="W1032" s="669"/>
    </row>
    <row r="1033" spans="1:23" ht="12.75" customHeight="1" x14ac:dyDescent="0.2">
      <c r="A1033" s="676"/>
      <c r="B1033" s="676"/>
      <c r="C1033" s="676"/>
      <c r="D1033" s="676"/>
      <c r="E1033" s="676"/>
      <c r="F1033" s="676"/>
      <c r="G1033" s="676"/>
      <c r="H1033" s="676"/>
      <c r="I1033" s="676"/>
      <c r="J1033" s="676"/>
      <c r="K1033" s="675"/>
      <c r="L1033" s="675"/>
      <c r="M1033" s="675"/>
      <c r="N1033" s="675"/>
      <c r="O1033" s="675"/>
      <c r="P1033" s="675"/>
      <c r="Q1033" s="675"/>
      <c r="R1033" s="675"/>
      <c r="S1033" s="675"/>
      <c r="T1033" s="676"/>
      <c r="U1033" s="676"/>
      <c r="V1033" s="676"/>
      <c r="W1033" s="669"/>
    </row>
    <row r="1034" spans="1:23" ht="12.75" customHeight="1" x14ac:dyDescent="0.2">
      <c r="A1034" s="676"/>
      <c r="B1034" s="676"/>
      <c r="C1034" s="676"/>
      <c r="D1034" s="676"/>
      <c r="E1034" s="676"/>
      <c r="F1034" s="676"/>
      <c r="G1034" s="676"/>
      <c r="H1034" s="676"/>
      <c r="I1034" s="676"/>
      <c r="J1034" s="676"/>
      <c r="K1034" s="675"/>
      <c r="L1034" s="675"/>
      <c r="M1034" s="675"/>
      <c r="N1034" s="675"/>
      <c r="O1034" s="675"/>
      <c r="P1034" s="675"/>
      <c r="Q1034" s="675"/>
      <c r="R1034" s="675"/>
      <c r="S1034" s="675"/>
      <c r="T1034" s="676"/>
      <c r="U1034" s="676"/>
      <c r="V1034" s="676"/>
      <c r="W1034" s="669"/>
    </row>
    <row r="1035" spans="1:23" ht="12.75" customHeight="1" x14ac:dyDescent="0.2">
      <c r="A1035" s="676"/>
      <c r="B1035" s="676"/>
      <c r="C1035" s="676"/>
      <c r="D1035" s="676"/>
      <c r="E1035" s="676"/>
      <c r="F1035" s="676"/>
      <c r="G1035" s="676"/>
      <c r="H1035" s="676"/>
      <c r="I1035" s="676"/>
      <c r="J1035" s="676"/>
      <c r="K1035" s="675"/>
      <c r="L1035" s="675"/>
      <c r="M1035" s="675"/>
      <c r="N1035" s="675"/>
      <c r="O1035" s="675"/>
      <c r="P1035" s="675"/>
      <c r="Q1035" s="675"/>
      <c r="R1035" s="675"/>
      <c r="S1035" s="675"/>
      <c r="T1035" s="676"/>
      <c r="U1035" s="676"/>
      <c r="V1035" s="676"/>
      <c r="W1035" s="669"/>
    </row>
    <row r="1036" spans="1:23" ht="12.75" customHeight="1" x14ac:dyDescent="0.2">
      <c r="A1036" s="676"/>
      <c r="B1036" s="676"/>
      <c r="C1036" s="676"/>
      <c r="D1036" s="676"/>
      <c r="E1036" s="676"/>
      <c r="F1036" s="676"/>
      <c r="G1036" s="676"/>
      <c r="H1036" s="676"/>
      <c r="I1036" s="676"/>
      <c r="J1036" s="676"/>
      <c r="K1036" s="675"/>
      <c r="L1036" s="675"/>
      <c r="M1036" s="675"/>
      <c r="N1036" s="675"/>
      <c r="O1036" s="675"/>
      <c r="P1036" s="675"/>
      <c r="Q1036" s="675"/>
      <c r="R1036" s="675"/>
      <c r="S1036" s="675"/>
      <c r="T1036" s="676"/>
      <c r="U1036" s="676"/>
      <c r="V1036" s="676"/>
      <c r="W1036" s="669"/>
    </row>
    <row r="1037" spans="1:23" ht="12.75" customHeight="1" x14ac:dyDescent="0.2">
      <c r="A1037" s="676"/>
      <c r="B1037" s="676"/>
      <c r="C1037" s="676"/>
      <c r="D1037" s="676"/>
      <c r="E1037" s="676"/>
      <c r="F1037" s="676"/>
      <c r="G1037" s="676"/>
      <c r="H1037" s="676"/>
      <c r="I1037" s="676"/>
      <c r="J1037" s="676"/>
      <c r="K1037" s="675"/>
      <c r="L1037" s="675"/>
      <c r="M1037" s="675"/>
      <c r="N1037" s="675"/>
      <c r="O1037" s="675"/>
      <c r="P1037" s="675"/>
      <c r="Q1037" s="675"/>
      <c r="R1037" s="675"/>
      <c r="S1037" s="675"/>
      <c r="T1037" s="676"/>
      <c r="U1037" s="676"/>
      <c r="V1037" s="676"/>
      <c r="W1037" s="669"/>
    </row>
    <row r="1038" spans="1:23" ht="12.75" customHeight="1" x14ac:dyDescent="0.2">
      <c r="A1038" s="676"/>
      <c r="B1038" s="676"/>
      <c r="C1038" s="676"/>
      <c r="D1038" s="676"/>
      <c r="E1038" s="676"/>
      <c r="F1038" s="676"/>
      <c r="G1038" s="676"/>
      <c r="H1038" s="676"/>
      <c r="I1038" s="676"/>
      <c r="J1038" s="676"/>
      <c r="K1038" s="675"/>
      <c r="L1038" s="675"/>
      <c r="M1038" s="675"/>
      <c r="N1038" s="675"/>
      <c r="O1038" s="675"/>
      <c r="P1038" s="675"/>
      <c r="Q1038" s="675"/>
      <c r="R1038" s="675"/>
      <c r="S1038" s="675"/>
      <c r="T1038" s="676"/>
      <c r="U1038" s="676"/>
      <c r="V1038" s="676"/>
      <c r="W1038" s="669"/>
    </row>
    <row r="1039" spans="1:23" ht="12.75" customHeight="1" x14ac:dyDescent="0.2">
      <c r="A1039" s="676"/>
      <c r="B1039" s="676"/>
      <c r="C1039" s="676"/>
      <c r="D1039" s="676"/>
      <c r="E1039" s="676"/>
      <c r="F1039" s="676"/>
      <c r="G1039" s="676"/>
      <c r="H1039" s="676"/>
      <c r="I1039" s="676"/>
      <c r="J1039" s="676"/>
      <c r="K1039" s="675"/>
      <c r="L1039" s="675"/>
      <c r="M1039" s="675"/>
      <c r="N1039" s="675"/>
      <c r="O1039" s="675"/>
      <c r="P1039" s="675"/>
      <c r="Q1039" s="675"/>
      <c r="R1039" s="675"/>
      <c r="S1039" s="675"/>
      <c r="T1039" s="676"/>
      <c r="U1039" s="676"/>
      <c r="V1039" s="676"/>
      <c r="W1039" s="669"/>
    </row>
    <row r="1040" spans="1:23" ht="12.75" customHeight="1" x14ac:dyDescent="0.2">
      <c r="A1040" s="676"/>
      <c r="B1040" s="676"/>
      <c r="C1040" s="676"/>
      <c r="D1040" s="676"/>
      <c r="E1040" s="676"/>
      <c r="F1040" s="676"/>
      <c r="G1040" s="676"/>
      <c r="H1040" s="676"/>
      <c r="I1040" s="676"/>
      <c r="J1040" s="676"/>
      <c r="K1040" s="675"/>
      <c r="L1040" s="675"/>
      <c r="M1040" s="675"/>
      <c r="N1040" s="675"/>
      <c r="O1040" s="675"/>
      <c r="P1040" s="675"/>
      <c r="Q1040" s="675"/>
      <c r="R1040" s="675"/>
      <c r="S1040" s="675"/>
      <c r="T1040" s="676"/>
      <c r="U1040" s="676"/>
      <c r="V1040" s="676"/>
      <c r="W1040" s="669"/>
    </row>
    <row r="1041" spans="1:23" ht="12.75" customHeight="1" x14ac:dyDescent="0.2">
      <c r="A1041" s="676"/>
      <c r="B1041" s="676"/>
      <c r="C1041" s="676"/>
      <c r="D1041" s="676"/>
      <c r="E1041" s="676"/>
      <c r="F1041" s="676"/>
      <c r="G1041" s="676"/>
      <c r="H1041" s="677"/>
      <c r="I1041" s="676"/>
      <c r="J1041" s="676"/>
      <c r="K1041" s="675"/>
      <c r="L1041" s="675"/>
      <c r="M1041" s="675"/>
      <c r="N1041" s="675"/>
      <c r="O1041" s="675"/>
      <c r="P1041" s="675"/>
      <c r="Q1041" s="675"/>
      <c r="R1041" s="675"/>
      <c r="S1041" s="675"/>
      <c r="T1041" s="676"/>
      <c r="U1041" s="676"/>
      <c r="V1041" s="676"/>
      <c r="W1041" s="669"/>
    </row>
    <row r="1042" spans="1:23" ht="12.75" customHeight="1" x14ac:dyDescent="0.2">
      <c r="A1042" s="676"/>
      <c r="B1042" s="676"/>
      <c r="C1042" s="676"/>
      <c r="D1042" s="676"/>
      <c r="E1042" s="676"/>
      <c r="F1042" s="676"/>
      <c r="G1042" s="676"/>
      <c r="H1042" s="677"/>
      <c r="I1042" s="676"/>
      <c r="J1042" s="676"/>
      <c r="K1042" s="675"/>
      <c r="L1042" s="675"/>
      <c r="M1042" s="675"/>
      <c r="N1042" s="675"/>
      <c r="O1042" s="675"/>
      <c r="P1042" s="675"/>
      <c r="Q1042" s="675"/>
      <c r="R1042" s="675"/>
      <c r="S1042" s="675"/>
      <c r="T1042" s="676"/>
      <c r="U1042" s="676"/>
      <c r="V1042" s="676"/>
      <c r="W1042" s="669"/>
    </row>
    <row r="1043" spans="1:23" ht="12.75" customHeight="1" x14ac:dyDescent="0.2">
      <c r="A1043" s="676"/>
      <c r="B1043" s="676"/>
      <c r="C1043" s="676"/>
      <c r="D1043" s="676"/>
      <c r="E1043" s="676"/>
      <c r="F1043" s="676"/>
      <c r="G1043" s="676"/>
      <c r="H1043" s="677"/>
      <c r="I1043" s="676"/>
      <c r="J1043" s="676"/>
      <c r="K1043" s="675"/>
      <c r="L1043" s="675"/>
      <c r="M1043" s="675"/>
      <c r="N1043" s="675"/>
      <c r="O1043" s="675"/>
      <c r="P1043" s="675"/>
      <c r="Q1043" s="675"/>
      <c r="R1043" s="675"/>
      <c r="S1043" s="675"/>
      <c r="T1043" s="676"/>
      <c r="U1043" s="676"/>
      <c r="V1043" s="676"/>
      <c r="W1043" s="669"/>
    </row>
    <row r="1044" spans="1:23" ht="12.75" customHeight="1" x14ac:dyDescent="0.2">
      <c r="A1044" s="676"/>
      <c r="B1044" s="676"/>
      <c r="C1044" s="676"/>
      <c r="D1044" s="676"/>
      <c r="E1044" s="676"/>
      <c r="F1044" s="676"/>
      <c r="G1044" s="676"/>
      <c r="H1044" s="677"/>
      <c r="I1044" s="676"/>
      <c r="J1044" s="676"/>
      <c r="K1044" s="675"/>
      <c r="L1044" s="675"/>
      <c r="M1044" s="675"/>
      <c r="N1044" s="675"/>
      <c r="O1044" s="675"/>
      <c r="P1044" s="675"/>
      <c r="Q1044" s="675"/>
      <c r="R1044" s="675"/>
      <c r="S1044" s="675"/>
      <c r="T1044" s="676"/>
      <c r="U1044" s="676"/>
      <c r="V1044" s="676"/>
      <c r="W1044" s="669"/>
    </row>
    <row r="1045" spans="1:23" ht="12.75" customHeight="1" x14ac:dyDescent="0.2">
      <c r="A1045" s="676"/>
      <c r="B1045" s="676"/>
      <c r="C1045" s="676"/>
      <c r="D1045" s="676"/>
      <c r="E1045" s="676"/>
      <c r="F1045" s="676"/>
      <c r="G1045" s="676"/>
      <c r="H1045" s="677"/>
      <c r="I1045" s="676"/>
      <c r="J1045" s="676"/>
      <c r="K1045" s="675"/>
      <c r="L1045" s="675"/>
      <c r="M1045" s="675"/>
      <c r="N1045" s="675"/>
      <c r="O1045" s="675"/>
      <c r="P1045" s="675"/>
      <c r="Q1045" s="675"/>
      <c r="R1045" s="675"/>
      <c r="S1045" s="675"/>
      <c r="T1045" s="676"/>
      <c r="U1045" s="676"/>
      <c r="V1045" s="676"/>
      <c r="W1045" s="669"/>
    </row>
    <row r="1046" spans="1:23" ht="12.75" customHeight="1" x14ac:dyDescent="0.2">
      <c r="A1046" s="676"/>
      <c r="B1046" s="676"/>
      <c r="C1046" s="676"/>
      <c r="D1046" s="676"/>
      <c r="E1046" s="676"/>
      <c r="F1046" s="676"/>
      <c r="G1046" s="676"/>
      <c r="H1046" s="677"/>
      <c r="I1046" s="676"/>
      <c r="J1046" s="676"/>
      <c r="K1046" s="675"/>
      <c r="L1046" s="675"/>
      <c r="M1046" s="675"/>
      <c r="N1046" s="675"/>
      <c r="O1046" s="675"/>
      <c r="P1046" s="675"/>
      <c r="Q1046" s="675"/>
      <c r="R1046" s="675"/>
      <c r="S1046" s="675"/>
      <c r="T1046" s="676"/>
      <c r="U1046" s="676"/>
      <c r="V1046" s="676"/>
      <c r="W1046" s="669"/>
    </row>
    <row r="1047" spans="1:23" ht="12.75" customHeight="1" x14ac:dyDescent="0.2">
      <c r="A1047" s="676"/>
      <c r="B1047" s="676"/>
      <c r="C1047" s="676"/>
      <c r="D1047" s="676"/>
      <c r="E1047" s="676"/>
      <c r="F1047" s="676"/>
      <c r="G1047" s="676"/>
      <c r="H1047" s="677"/>
      <c r="I1047" s="676"/>
      <c r="J1047" s="676"/>
      <c r="K1047" s="675"/>
      <c r="L1047" s="675"/>
      <c r="M1047" s="675"/>
      <c r="N1047" s="675"/>
      <c r="O1047" s="675"/>
      <c r="P1047" s="675"/>
      <c r="Q1047" s="675"/>
      <c r="R1047" s="675"/>
      <c r="S1047" s="675"/>
      <c r="T1047" s="676"/>
      <c r="U1047" s="676"/>
      <c r="V1047" s="676"/>
      <c r="W1047" s="669"/>
    </row>
    <row r="1048" spans="1:23" ht="12.75" customHeight="1" x14ac:dyDescent="0.2">
      <c r="A1048" s="676"/>
      <c r="B1048" s="676"/>
      <c r="C1048" s="676"/>
      <c r="D1048" s="676"/>
      <c r="E1048" s="676"/>
      <c r="F1048" s="676"/>
      <c r="G1048" s="676"/>
      <c r="H1048" s="677"/>
      <c r="I1048" s="676"/>
      <c r="J1048" s="676"/>
      <c r="K1048" s="675"/>
      <c r="L1048" s="675"/>
      <c r="M1048" s="675"/>
      <c r="N1048" s="675"/>
      <c r="O1048" s="675"/>
      <c r="P1048" s="675"/>
      <c r="Q1048" s="675"/>
      <c r="R1048" s="675"/>
      <c r="S1048" s="675"/>
      <c r="T1048" s="676"/>
      <c r="U1048" s="676"/>
      <c r="V1048" s="676"/>
      <c r="W1048" s="669"/>
    </row>
    <row r="1049" spans="1:23" ht="12.75" customHeight="1" x14ac:dyDescent="0.2">
      <c r="A1049" s="676"/>
      <c r="B1049" s="676"/>
      <c r="C1049" s="676"/>
      <c r="D1049" s="676"/>
      <c r="E1049" s="676"/>
      <c r="F1049" s="676"/>
      <c r="G1049" s="676"/>
      <c r="H1049" s="677"/>
      <c r="I1049" s="676"/>
      <c r="J1049" s="676"/>
      <c r="K1049" s="675"/>
      <c r="L1049" s="675"/>
      <c r="M1049" s="675"/>
      <c r="N1049" s="675"/>
      <c r="O1049" s="675"/>
      <c r="P1049" s="675"/>
      <c r="Q1049" s="675"/>
      <c r="R1049" s="675"/>
      <c r="S1049" s="675"/>
      <c r="T1049" s="676"/>
      <c r="U1049" s="676"/>
      <c r="V1049" s="676"/>
      <c r="W1049" s="669"/>
    </row>
    <row r="1050" spans="1:23" ht="12.75" customHeight="1" x14ac:dyDescent="0.2">
      <c r="A1050" s="676"/>
      <c r="B1050" s="676"/>
      <c r="C1050" s="676"/>
      <c r="D1050" s="676"/>
      <c r="E1050" s="676"/>
      <c r="F1050" s="676"/>
      <c r="G1050" s="676"/>
      <c r="H1050" s="677"/>
      <c r="I1050" s="676"/>
      <c r="J1050" s="676"/>
      <c r="K1050" s="675"/>
      <c r="L1050" s="675"/>
      <c r="M1050" s="675"/>
      <c r="N1050" s="675"/>
      <c r="O1050" s="675"/>
      <c r="P1050" s="675"/>
      <c r="Q1050" s="675"/>
      <c r="R1050" s="675"/>
      <c r="S1050" s="675"/>
      <c r="T1050" s="676"/>
      <c r="U1050" s="676"/>
      <c r="V1050" s="676"/>
      <c r="W1050" s="669"/>
    </row>
    <row r="1051" spans="1:23" ht="12.75" customHeight="1" x14ac:dyDescent="0.2">
      <c r="A1051" s="676"/>
      <c r="B1051" s="676"/>
      <c r="C1051" s="676"/>
      <c r="D1051" s="676"/>
      <c r="E1051" s="676"/>
      <c r="F1051" s="676"/>
      <c r="G1051" s="676"/>
      <c r="H1051" s="677"/>
      <c r="I1051" s="676"/>
      <c r="J1051" s="676"/>
      <c r="K1051" s="675"/>
      <c r="L1051" s="675"/>
      <c r="M1051" s="675"/>
      <c r="N1051" s="675"/>
      <c r="O1051" s="675"/>
      <c r="P1051" s="675"/>
      <c r="Q1051" s="675"/>
      <c r="R1051" s="675"/>
      <c r="S1051" s="675"/>
      <c r="T1051" s="676"/>
      <c r="U1051" s="676"/>
      <c r="V1051" s="676"/>
      <c r="W1051" s="669"/>
    </row>
    <row r="1052" spans="1:23" ht="12.75" customHeight="1" x14ac:dyDescent="0.2">
      <c r="A1052" s="676"/>
      <c r="B1052" s="676"/>
      <c r="C1052" s="676"/>
      <c r="D1052" s="676"/>
      <c r="E1052" s="676"/>
      <c r="F1052" s="676"/>
      <c r="G1052" s="676"/>
      <c r="H1052" s="677"/>
      <c r="I1052" s="676"/>
      <c r="J1052" s="676"/>
      <c r="K1052" s="675"/>
      <c r="L1052" s="675"/>
      <c r="M1052" s="675"/>
      <c r="N1052" s="675"/>
      <c r="O1052" s="675"/>
      <c r="P1052" s="675"/>
      <c r="Q1052" s="675"/>
      <c r="R1052" s="675"/>
      <c r="S1052" s="675"/>
      <c r="T1052" s="676"/>
      <c r="U1052" s="676"/>
      <c r="V1052" s="676"/>
      <c r="W1052" s="669"/>
    </row>
    <row r="1053" spans="1:23" ht="12.75" customHeight="1" x14ac:dyDescent="0.2">
      <c r="A1053" s="676"/>
      <c r="B1053" s="676"/>
      <c r="C1053" s="676"/>
      <c r="D1053" s="676"/>
      <c r="E1053" s="676"/>
      <c r="F1053" s="676"/>
      <c r="G1053" s="676"/>
      <c r="H1053" s="677"/>
      <c r="I1053" s="676"/>
      <c r="J1053" s="676"/>
      <c r="K1053" s="675"/>
      <c r="L1053" s="675"/>
      <c r="M1053" s="675"/>
      <c r="N1053" s="675"/>
      <c r="O1053" s="675"/>
      <c r="P1053" s="675"/>
      <c r="Q1053" s="675"/>
      <c r="R1053" s="675"/>
      <c r="S1053" s="675"/>
      <c r="T1053" s="676"/>
      <c r="U1053" s="676"/>
      <c r="V1053" s="676"/>
      <c r="W1053" s="669"/>
    </row>
    <row r="1054" spans="1:23" ht="12.75" customHeight="1" x14ac:dyDescent="0.2">
      <c r="A1054" s="676"/>
      <c r="B1054" s="676"/>
      <c r="C1054" s="676"/>
      <c r="D1054" s="676"/>
      <c r="E1054" s="676"/>
      <c r="F1054" s="676"/>
      <c r="G1054" s="676"/>
      <c r="H1054" s="677"/>
      <c r="I1054" s="676"/>
      <c r="J1054" s="676"/>
      <c r="K1054" s="675"/>
      <c r="L1054" s="675"/>
      <c r="M1054" s="675"/>
      <c r="N1054" s="675"/>
      <c r="O1054" s="675"/>
      <c r="P1054" s="675"/>
      <c r="Q1054" s="675"/>
      <c r="R1054" s="675"/>
      <c r="S1054" s="675"/>
      <c r="T1054" s="676"/>
      <c r="U1054" s="676"/>
      <c r="V1054" s="676"/>
      <c r="W1054" s="669"/>
    </row>
    <row r="1055" spans="1:23" ht="12.75" customHeight="1" x14ac:dyDescent="0.2">
      <c r="A1055" s="676"/>
      <c r="B1055" s="676"/>
      <c r="C1055" s="676"/>
      <c r="D1055" s="676"/>
      <c r="E1055" s="676"/>
      <c r="F1055" s="676"/>
      <c r="G1055" s="676"/>
      <c r="H1055" s="677"/>
      <c r="I1055" s="676"/>
      <c r="J1055" s="676"/>
      <c r="K1055" s="675"/>
      <c r="L1055" s="675"/>
      <c r="M1055" s="675"/>
      <c r="N1055" s="675"/>
      <c r="O1055" s="675"/>
      <c r="P1055" s="675"/>
      <c r="Q1055" s="675"/>
      <c r="R1055" s="675"/>
      <c r="S1055" s="675"/>
      <c r="T1055" s="676"/>
      <c r="U1055" s="676"/>
      <c r="V1055" s="676"/>
      <c r="W1055" s="669"/>
    </row>
    <row r="1056" spans="1:23" ht="12.75" customHeight="1" x14ac:dyDescent="0.2">
      <c r="A1056" s="676"/>
      <c r="B1056" s="676"/>
      <c r="C1056" s="676"/>
      <c r="D1056" s="676"/>
      <c r="E1056" s="676"/>
      <c r="F1056" s="676"/>
      <c r="G1056" s="676"/>
      <c r="H1056" s="677"/>
      <c r="I1056" s="676"/>
      <c r="J1056" s="676"/>
      <c r="K1056" s="675"/>
      <c r="L1056" s="675"/>
      <c r="M1056" s="675"/>
      <c r="N1056" s="675"/>
      <c r="O1056" s="675"/>
      <c r="P1056" s="675"/>
      <c r="Q1056" s="675"/>
      <c r="R1056" s="675"/>
      <c r="S1056" s="675"/>
      <c r="T1056" s="676"/>
      <c r="U1056" s="676"/>
      <c r="V1056" s="676"/>
      <c r="W1056" s="669"/>
    </row>
    <row r="1057" spans="1:23" ht="12.75" customHeight="1" x14ac:dyDescent="0.2">
      <c r="A1057" s="676"/>
      <c r="B1057" s="676"/>
      <c r="C1057" s="676"/>
      <c r="D1057" s="676"/>
      <c r="E1057" s="676"/>
      <c r="F1057" s="676"/>
      <c r="G1057" s="676"/>
      <c r="H1057" s="677"/>
      <c r="I1057" s="676"/>
      <c r="J1057" s="676"/>
      <c r="K1057" s="675"/>
      <c r="L1057" s="675"/>
      <c r="M1057" s="675"/>
      <c r="N1057" s="675"/>
      <c r="O1057" s="675"/>
      <c r="P1057" s="675"/>
      <c r="Q1057" s="675"/>
      <c r="R1057" s="675"/>
      <c r="S1057" s="675"/>
      <c r="T1057" s="676"/>
      <c r="U1057" s="676"/>
      <c r="V1057" s="676"/>
      <c r="W1057" s="669"/>
    </row>
    <row r="1058" spans="1:23" ht="12.75" customHeight="1" x14ac:dyDescent="0.2">
      <c r="A1058" s="676"/>
      <c r="B1058" s="676"/>
      <c r="C1058" s="676"/>
      <c r="D1058" s="676"/>
      <c r="E1058" s="676"/>
      <c r="F1058" s="676"/>
      <c r="G1058" s="676"/>
      <c r="H1058" s="677"/>
      <c r="I1058" s="676"/>
      <c r="J1058" s="676"/>
      <c r="K1058" s="675"/>
      <c r="L1058" s="675"/>
      <c r="M1058" s="675"/>
      <c r="N1058" s="675"/>
      <c r="O1058" s="675"/>
      <c r="P1058" s="675"/>
      <c r="Q1058" s="675"/>
      <c r="R1058" s="675"/>
      <c r="S1058" s="675"/>
      <c r="T1058" s="676"/>
      <c r="U1058" s="676"/>
      <c r="V1058" s="676"/>
      <c r="W1058" s="669"/>
    </row>
    <row r="1059" spans="1:23" ht="12.75" customHeight="1" x14ac:dyDescent="0.2">
      <c r="A1059" s="676"/>
      <c r="B1059" s="676"/>
      <c r="C1059" s="676"/>
      <c r="D1059" s="676"/>
      <c r="E1059" s="676"/>
      <c r="F1059" s="676"/>
      <c r="G1059" s="676"/>
      <c r="H1059" s="677"/>
      <c r="I1059" s="676"/>
      <c r="J1059" s="676"/>
      <c r="K1059" s="675"/>
      <c r="L1059" s="675"/>
      <c r="M1059" s="675"/>
      <c r="N1059" s="675"/>
      <c r="O1059" s="675"/>
      <c r="P1059" s="675"/>
      <c r="Q1059" s="675"/>
      <c r="R1059" s="675"/>
      <c r="S1059" s="675"/>
      <c r="T1059" s="676"/>
      <c r="U1059" s="676"/>
      <c r="V1059" s="676"/>
      <c r="W1059" s="669"/>
    </row>
    <row r="1060" spans="1:23" ht="12.75" customHeight="1" x14ac:dyDescent="0.2">
      <c r="A1060" s="676"/>
      <c r="B1060" s="676"/>
      <c r="C1060" s="676"/>
      <c r="D1060" s="676"/>
      <c r="E1060" s="676"/>
      <c r="F1060" s="676"/>
      <c r="G1060" s="676"/>
      <c r="H1060" s="677"/>
      <c r="I1060" s="676"/>
      <c r="J1060" s="676"/>
      <c r="K1060" s="675"/>
      <c r="L1060" s="675"/>
      <c r="M1060" s="675"/>
      <c r="N1060" s="675"/>
      <c r="O1060" s="675"/>
      <c r="P1060" s="675"/>
      <c r="Q1060" s="675"/>
      <c r="R1060" s="675"/>
      <c r="S1060" s="675"/>
      <c r="T1060" s="676"/>
      <c r="U1060" s="676"/>
      <c r="V1060" s="676"/>
      <c r="W1060" s="669"/>
    </row>
    <row r="1061" spans="1:23" ht="12.75" customHeight="1" x14ac:dyDescent="0.2">
      <c r="A1061" s="676"/>
      <c r="B1061" s="676"/>
      <c r="C1061" s="676"/>
      <c r="D1061" s="676"/>
      <c r="E1061" s="676"/>
      <c r="F1061" s="676"/>
      <c r="G1061" s="676"/>
      <c r="H1061" s="676"/>
      <c r="I1061" s="676"/>
      <c r="J1061" s="676"/>
      <c r="K1061" s="675"/>
      <c r="L1061" s="675"/>
      <c r="M1061" s="675"/>
      <c r="N1061" s="675"/>
      <c r="O1061" s="675"/>
      <c r="P1061" s="675"/>
      <c r="Q1061" s="675"/>
      <c r="R1061" s="675"/>
      <c r="S1061" s="675"/>
      <c r="T1061" s="676"/>
      <c r="U1061" s="676"/>
      <c r="V1061" s="676"/>
      <c r="W1061" s="669"/>
    </row>
    <row r="1062" spans="1:23" ht="12.75" customHeight="1" x14ac:dyDescent="0.2">
      <c r="A1062" s="676"/>
      <c r="B1062" s="676"/>
      <c r="C1062" s="676"/>
      <c r="D1062" s="676"/>
      <c r="E1062" s="676"/>
      <c r="F1062" s="676"/>
      <c r="G1062" s="676"/>
      <c r="H1062" s="676"/>
      <c r="I1062" s="676"/>
      <c r="J1062" s="676"/>
      <c r="K1062" s="675"/>
      <c r="L1062" s="675"/>
      <c r="M1062" s="675"/>
      <c r="N1062" s="675"/>
      <c r="O1062" s="675"/>
      <c r="P1062" s="675"/>
      <c r="Q1062" s="675"/>
      <c r="R1062" s="675"/>
      <c r="S1062" s="675"/>
      <c r="T1062" s="676"/>
      <c r="U1062" s="676"/>
      <c r="V1062" s="676"/>
      <c r="W1062" s="669"/>
    </row>
    <row r="1063" spans="1:23" ht="12.75" customHeight="1" x14ac:dyDescent="0.2">
      <c r="A1063" s="676"/>
      <c r="B1063" s="676"/>
      <c r="C1063" s="676"/>
      <c r="D1063" s="676"/>
      <c r="E1063" s="676"/>
      <c r="F1063" s="676"/>
      <c r="G1063" s="676"/>
      <c r="H1063" s="676"/>
      <c r="I1063" s="676"/>
      <c r="J1063" s="676"/>
      <c r="K1063" s="675"/>
      <c r="L1063" s="675"/>
      <c r="M1063" s="675"/>
      <c r="N1063" s="675"/>
      <c r="O1063" s="675"/>
      <c r="P1063" s="675"/>
      <c r="Q1063" s="675"/>
      <c r="R1063" s="675"/>
      <c r="S1063" s="675"/>
      <c r="T1063" s="676"/>
      <c r="U1063" s="676"/>
      <c r="V1063" s="676"/>
      <c r="W1063" s="669"/>
    </row>
    <row r="1064" spans="1:23" ht="12.75" customHeight="1" x14ac:dyDescent="0.2">
      <c r="A1064" s="676"/>
      <c r="B1064" s="676"/>
      <c r="C1064" s="676"/>
      <c r="D1064" s="676"/>
      <c r="E1064" s="676"/>
      <c r="F1064" s="676"/>
      <c r="G1064" s="676"/>
      <c r="H1064" s="676"/>
      <c r="I1064" s="676"/>
      <c r="J1064" s="676"/>
      <c r="K1064" s="675"/>
      <c r="L1064" s="675"/>
      <c r="M1064" s="675"/>
      <c r="N1064" s="675"/>
      <c r="O1064" s="675"/>
      <c r="P1064" s="675"/>
      <c r="Q1064" s="675"/>
      <c r="R1064" s="675"/>
      <c r="S1064" s="675"/>
      <c r="T1064" s="676"/>
      <c r="U1064" s="676"/>
      <c r="V1064" s="676"/>
      <c r="W1064" s="669"/>
    </row>
    <row r="1065" spans="1:23" ht="12.75" customHeight="1" x14ac:dyDescent="0.2">
      <c r="A1065" s="676"/>
      <c r="B1065" s="676"/>
      <c r="C1065" s="676"/>
      <c r="D1065" s="676"/>
      <c r="E1065" s="676"/>
      <c r="F1065" s="676"/>
      <c r="G1065" s="676"/>
      <c r="H1065" s="676"/>
      <c r="I1065" s="676"/>
      <c r="J1065" s="676"/>
      <c r="K1065" s="675"/>
      <c r="L1065" s="675"/>
      <c r="M1065" s="675"/>
      <c r="N1065" s="675"/>
      <c r="O1065" s="675"/>
      <c r="P1065" s="675"/>
      <c r="Q1065" s="675"/>
      <c r="R1065" s="675"/>
      <c r="S1065" s="675"/>
      <c r="T1065" s="676"/>
      <c r="U1065" s="676"/>
      <c r="V1065" s="676"/>
      <c r="W1065" s="669"/>
    </row>
    <row r="1066" spans="1:23" ht="12.75" customHeight="1" x14ac:dyDescent="0.2">
      <c r="A1066" s="676"/>
      <c r="B1066" s="676"/>
      <c r="C1066" s="676"/>
      <c r="D1066" s="676"/>
      <c r="E1066" s="676"/>
      <c r="F1066" s="676"/>
      <c r="G1066" s="676"/>
      <c r="H1066" s="676"/>
      <c r="I1066" s="676"/>
      <c r="J1066" s="676"/>
      <c r="K1066" s="675"/>
      <c r="L1066" s="675"/>
      <c r="M1066" s="675"/>
      <c r="N1066" s="675"/>
      <c r="O1066" s="675"/>
      <c r="P1066" s="675"/>
      <c r="Q1066" s="675"/>
      <c r="R1066" s="675"/>
      <c r="S1066" s="675"/>
      <c r="T1066" s="676"/>
      <c r="U1066" s="676"/>
      <c r="V1066" s="676"/>
      <c r="W1066" s="669"/>
    </row>
    <row r="1067" spans="1:23" ht="12.75" customHeight="1" x14ac:dyDescent="0.2">
      <c r="A1067" s="676"/>
      <c r="B1067" s="676"/>
      <c r="C1067" s="676"/>
      <c r="D1067" s="676"/>
      <c r="E1067" s="676"/>
      <c r="F1067" s="676"/>
      <c r="G1067" s="676"/>
      <c r="H1067" s="677"/>
      <c r="I1067" s="676"/>
      <c r="J1067" s="676"/>
      <c r="K1067" s="675"/>
      <c r="L1067" s="675"/>
      <c r="M1067" s="675"/>
      <c r="N1067" s="675"/>
      <c r="O1067" s="675"/>
      <c r="P1067" s="675"/>
      <c r="Q1067" s="675"/>
      <c r="R1067" s="675"/>
      <c r="S1067" s="675"/>
      <c r="T1067" s="676"/>
      <c r="U1067" s="676"/>
      <c r="V1067" s="676"/>
      <c r="W1067" s="669"/>
    </row>
    <row r="1068" spans="1:23" ht="12.75" customHeight="1" x14ac:dyDescent="0.2">
      <c r="A1068" s="676"/>
      <c r="B1068" s="676"/>
      <c r="C1068" s="676"/>
      <c r="D1068" s="676"/>
      <c r="E1068" s="676"/>
      <c r="F1068" s="676"/>
      <c r="G1068" s="676"/>
      <c r="H1068" s="677"/>
      <c r="I1068" s="676"/>
      <c r="J1068" s="676"/>
      <c r="K1068" s="675"/>
      <c r="L1068" s="675"/>
      <c r="M1068" s="675"/>
      <c r="N1068" s="675"/>
      <c r="O1068" s="675"/>
      <c r="P1068" s="675"/>
      <c r="Q1068" s="675"/>
      <c r="R1068" s="675"/>
      <c r="S1068" s="675"/>
      <c r="T1068" s="676"/>
      <c r="U1068" s="676"/>
      <c r="V1068" s="676"/>
      <c r="W1068" s="669"/>
    </row>
    <row r="1069" spans="1:23" ht="12.75" customHeight="1" x14ac:dyDescent="0.2">
      <c r="A1069" s="676"/>
      <c r="B1069" s="676"/>
      <c r="C1069" s="676"/>
      <c r="D1069" s="676"/>
      <c r="E1069" s="676"/>
      <c r="F1069" s="676"/>
      <c r="G1069" s="676"/>
      <c r="H1069" s="677"/>
      <c r="I1069" s="676"/>
      <c r="J1069" s="676"/>
      <c r="K1069" s="675"/>
      <c r="L1069" s="675"/>
      <c r="M1069" s="675"/>
      <c r="N1069" s="675"/>
      <c r="O1069" s="675"/>
      <c r="P1069" s="675"/>
      <c r="Q1069" s="675"/>
      <c r="R1069" s="675"/>
      <c r="S1069" s="675"/>
      <c r="T1069" s="676"/>
      <c r="U1069" s="676"/>
      <c r="V1069" s="676"/>
      <c r="W1069" s="669"/>
    </row>
    <row r="1070" spans="1:23" ht="12.75" customHeight="1" x14ac:dyDescent="0.2">
      <c r="A1070" s="676"/>
      <c r="B1070" s="676"/>
      <c r="C1070" s="676"/>
      <c r="D1070" s="676"/>
      <c r="E1070" s="676"/>
      <c r="F1070" s="676"/>
      <c r="G1070" s="676"/>
      <c r="H1070" s="677"/>
      <c r="I1070" s="676"/>
      <c r="J1070" s="676"/>
      <c r="K1070" s="675"/>
      <c r="L1070" s="675"/>
      <c r="M1070" s="675"/>
      <c r="N1070" s="675"/>
      <c r="O1070" s="675"/>
      <c r="P1070" s="675"/>
      <c r="Q1070" s="675"/>
      <c r="R1070" s="675"/>
      <c r="S1070" s="675"/>
      <c r="T1070" s="676"/>
      <c r="U1070" s="676"/>
      <c r="V1070" s="676"/>
      <c r="W1070" s="669"/>
    </row>
    <row r="1071" spans="1:23" ht="12.75" customHeight="1" x14ac:dyDescent="0.2">
      <c r="A1071" s="676"/>
      <c r="B1071" s="676"/>
      <c r="C1071" s="676"/>
      <c r="D1071" s="676"/>
      <c r="E1071" s="676"/>
      <c r="F1071" s="676"/>
      <c r="G1071" s="676"/>
      <c r="H1071" s="677"/>
      <c r="I1071" s="676"/>
      <c r="J1071" s="676"/>
      <c r="K1071" s="675"/>
      <c r="L1071" s="675"/>
      <c r="M1071" s="675"/>
      <c r="N1071" s="675"/>
      <c r="O1071" s="675"/>
      <c r="P1071" s="675"/>
      <c r="Q1071" s="675"/>
      <c r="R1071" s="675"/>
      <c r="S1071" s="675"/>
      <c r="T1071" s="676"/>
      <c r="U1071" s="676"/>
      <c r="V1071" s="676"/>
      <c r="W1071" s="669"/>
    </row>
    <row r="1072" spans="1:23" ht="12.75" customHeight="1" x14ac:dyDescent="0.2">
      <c r="A1072" s="676"/>
      <c r="B1072" s="676"/>
      <c r="C1072" s="676"/>
      <c r="D1072" s="676"/>
      <c r="E1072" s="676"/>
      <c r="F1072" s="676"/>
      <c r="G1072" s="676"/>
      <c r="H1072" s="677"/>
      <c r="I1072" s="676"/>
      <c r="J1072" s="676"/>
      <c r="K1072" s="675"/>
      <c r="L1072" s="675"/>
      <c r="M1072" s="675"/>
      <c r="N1072" s="675"/>
      <c r="O1072" s="675"/>
      <c r="P1072" s="675"/>
      <c r="Q1072" s="675"/>
      <c r="R1072" s="675"/>
      <c r="S1072" s="675"/>
      <c r="T1072" s="676"/>
      <c r="U1072" s="676"/>
      <c r="V1072" s="676"/>
      <c r="W1072" s="669"/>
    </row>
    <row r="1073" spans="1:23" ht="12.75" customHeight="1" x14ac:dyDescent="0.2">
      <c r="A1073" s="676"/>
      <c r="B1073" s="676"/>
      <c r="C1073" s="676"/>
      <c r="D1073" s="676"/>
      <c r="E1073" s="676"/>
      <c r="F1073" s="676"/>
      <c r="G1073" s="676"/>
      <c r="H1073" s="677"/>
      <c r="I1073" s="676"/>
      <c r="J1073" s="676"/>
      <c r="K1073" s="675"/>
      <c r="L1073" s="675"/>
      <c r="M1073" s="675"/>
      <c r="N1073" s="675"/>
      <c r="O1073" s="675"/>
      <c r="P1073" s="675"/>
      <c r="Q1073" s="675"/>
      <c r="R1073" s="675"/>
      <c r="S1073" s="675"/>
      <c r="T1073" s="676"/>
      <c r="U1073" s="676"/>
      <c r="V1073" s="676"/>
      <c r="W1073" s="669"/>
    </row>
    <row r="1074" spans="1:23" ht="12.75" customHeight="1" x14ac:dyDescent="0.2">
      <c r="A1074" s="676"/>
      <c r="B1074" s="676"/>
      <c r="C1074" s="676"/>
      <c r="D1074" s="676"/>
      <c r="E1074" s="676"/>
      <c r="F1074" s="676"/>
      <c r="G1074" s="676"/>
      <c r="H1074" s="677"/>
      <c r="I1074" s="676"/>
      <c r="J1074" s="676"/>
      <c r="K1074" s="675"/>
      <c r="L1074" s="675"/>
      <c r="M1074" s="675"/>
      <c r="N1074" s="675"/>
      <c r="O1074" s="675"/>
      <c r="P1074" s="675"/>
      <c r="Q1074" s="675"/>
      <c r="R1074" s="675"/>
      <c r="S1074" s="675"/>
      <c r="T1074" s="676"/>
      <c r="U1074" s="676"/>
      <c r="V1074" s="676"/>
      <c r="W1074" s="669"/>
    </row>
    <row r="1075" spans="1:23" ht="12.75" customHeight="1" x14ac:dyDescent="0.2">
      <c r="A1075" s="676"/>
      <c r="B1075" s="676"/>
      <c r="C1075" s="676"/>
      <c r="D1075" s="676"/>
      <c r="E1075" s="676"/>
      <c r="F1075" s="676"/>
      <c r="G1075" s="676"/>
      <c r="H1075" s="677"/>
      <c r="I1075" s="676"/>
      <c r="J1075" s="676"/>
      <c r="K1075" s="675"/>
      <c r="L1075" s="675"/>
      <c r="M1075" s="675"/>
      <c r="N1075" s="675"/>
      <c r="O1075" s="675"/>
      <c r="P1075" s="675"/>
      <c r="Q1075" s="675"/>
      <c r="R1075" s="675"/>
      <c r="S1075" s="675"/>
      <c r="T1075" s="676"/>
      <c r="U1075" s="676"/>
      <c r="V1075" s="676"/>
      <c r="W1075" s="669"/>
    </row>
    <row r="1076" spans="1:23" ht="12.75" customHeight="1" x14ac:dyDescent="0.2">
      <c r="A1076" s="676"/>
      <c r="B1076" s="676"/>
      <c r="C1076" s="676"/>
      <c r="D1076" s="676"/>
      <c r="E1076" s="676"/>
      <c r="F1076" s="676"/>
      <c r="G1076" s="676"/>
      <c r="H1076" s="677"/>
      <c r="I1076" s="676"/>
      <c r="J1076" s="676"/>
      <c r="K1076" s="675"/>
      <c r="L1076" s="675"/>
      <c r="M1076" s="675"/>
      <c r="N1076" s="675"/>
      <c r="O1076" s="675"/>
      <c r="P1076" s="675"/>
      <c r="Q1076" s="675"/>
      <c r="R1076" s="675"/>
      <c r="S1076" s="675"/>
      <c r="T1076" s="676"/>
      <c r="U1076" s="676"/>
      <c r="V1076" s="676"/>
      <c r="W1076" s="669"/>
    </row>
    <row r="1077" spans="1:23" ht="12.75" customHeight="1" x14ac:dyDescent="0.2">
      <c r="A1077" s="676"/>
      <c r="B1077" s="676"/>
      <c r="C1077" s="676"/>
      <c r="D1077" s="676"/>
      <c r="E1077" s="676"/>
      <c r="F1077" s="676"/>
      <c r="G1077" s="676"/>
      <c r="H1077" s="677"/>
      <c r="I1077" s="676"/>
      <c r="J1077" s="676"/>
      <c r="K1077" s="675"/>
      <c r="L1077" s="675"/>
      <c r="M1077" s="675"/>
      <c r="N1077" s="675"/>
      <c r="O1077" s="675"/>
      <c r="P1077" s="675"/>
      <c r="Q1077" s="675"/>
      <c r="R1077" s="675"/>
      <c r="S1077" s="675"/>
      <c r="T1077" s="676"/>
      <c r="U1077" s="676"/>
      <c r="V1077" s="676"/>
      <c r="W1077" s="669"/>
    </row>
    <row r="1078" spans="1:23" ht="12.75" customHeight="1" x14ac:dyDescent="0.2">
      <c r="A1078" s="676"/>
      <c r="B1078" s="676"/>
      <c r="C1078" s="676"/>
      <c r="D1078" s="676"/>
      <c r="E1078" s="676"/>
      <c r="F1078" s="676"/>
      <c r="G1078" s="676"/>
      <c r="H1078" s="677"/>
      <c r="I1078" s="676"/>
      <c r="J1078" s="676"/>
      <c r="K1078" s="675"/>
      <c r="L1078" s="675"/>
      <c r="M1078" s="675"/>
      <c r="N1078" s="675"/>
      <c r="O1078" s="675"/>
      <c r="P1078" s="675"/>
      <c r="Q1078" s="675"/>
      <c r="R1078" s="675"/>
      <c r="S1078" s="675"/>
      <c r="T1078" s="676"/>
      <c r="U1078" s="676"/>
      <c r="V1078" s="676"/>
      <c r="W1078" s="669"/>
    </row>
    <row r="1079" spans="1:23" ht="12.75" customHeight="1" x14ac:dyDescent="0.2">
      <c r="A1079" s="676"/>
      <c r="B1079" s="676"/>
      <c r="C1079" s="676"/>
      <c r="D1079" s="676"/>
      <c r="E1079" s="676"/>
      <c r="F1079" s="676"/>
      <c r="G1079" s="676"/>
      <c r="H1079" s="677"/>
      <c r="I1079" s="676"/>
      <c r="J1079" s="676"/>
      <c r="K1079" s="675"/>
      <c r="L1079" s="675"/>
      <c r="M1079" s="675"/>
      <c r="N1079" s="675"/>
      <c r="O1079" s="675"/>
      <c r="P1079" s="675"/>
      <c r="Q1079" s="675"/>
      <c r="R1079" s="675"/>
      <c r="S1079" s="675"/>
      <c r="T1079" s="676"/>
      <c r="U1079" s="676"/>
      <c r="V1079" s="676"/>
      <c r="W1079" s="669"/>
    </row>
    <row r="1080" spans="1:23" ht="12.75" customHeight="1" x14ac:dyDescent="0.2">
      <c r="A1080" s="676"/>
      <c r="B1080" s="676"/>
      <c r="C1080" s="676"/>
      <c r="D1080" s="676"/>
      <c r="E1080" s="676"/>
      <c r="F1080" s="676"/>
      <c r="G1080" s="676"/>
      <c r="H1080" s="677"/>
      <c r="I1080" s="676"/>
      <c r="J1080" s="676"/>
      <c r="K1080" s="675"/>
      <c r="L1080" s="675"/>
      <c r="M1080" s="675"/>
      <c r="N1080" s="675"/>
      <c r="O1080" s="675"/>
      <c r="P1080" s="675"/>
      <c r="Q1080" s="675"/>
      <c r="R1080" s="675"/>
      <c r="S1080" s="675"/>
      <c r="T1080" s="676"/>
      <c r="U1080" s="676"/>
      <c r="V1080" s="676"/>
      <c r="W1080" s="669"/>
    </row>
    <row r="1081" spans="1:23" ht="12.75" customHeight="1" x14ac:dyDescent="0.2">
      <c r="A1081" s="676"/>
      <c r="B1081" s="676"/>
      <c r="C1081" s="676"/>
      <c r="D1081" s="676"/>
      <c r="E1081" s="676"/>
      <c r="F1081" s="676"/>
      <c r="G1081" s="676"/>
      <c r="H1081" s="677"/>
      <c r="I1081" s="676"/>
      <c r="J1081" s="676"/>
      <c r="K1081" s="675"/>
      <c r="L1081" s="675"/>
      <c r="M1081" s="675"/>
      <c r="N1081" s="675"/>
      <c r="O1081" s="675"/>
      <c r="P1081" s="675"/>
      <c r="Q1081" s="675"/>
      <c r="R1081" s="675"/>
      <c r="S1081" s="675"/>
      <c r="T1081" s="676"/>
      <c r="U1081" s="676"/>
      <c r="V1081" s="676"/>
      <c r="W1081" s="669"/>
    </row>
    <row r="1082" spans="1:23" ht="12.75" customHeight="1" x14ac:dyDescent="0.2">
      <c r="A1082" s="676"/>
      <c r="B1082" s="676"/>
      <c r="C1082" s="676"/>
      <c r="D1082" s="676"/>
      <c r="E1082" s="676"/>
      <c r="F1082" s="676"/>
      <c r="G1082" s="676"/>
      <c r="H1082" s="676"/>
      <c r="I1082" s="676"/>
      <c r="J1082" s="676"/>
      <c r="K1082" s="675"/>
      <c r="L1082" s="675"/>
      <c r="M1082" s="675"/>
      <c r="N1082" s="675"/>
      <c r="O1082" s="675"/>
      <c r="P1082" s="675"/>
      <c r="Q1082" s="675"/>
      <c r="R1082" s="675"/>
      <c r="S1082" s="675"/>
      <c r="T1082" s="676"/>
      <c r="U1082" s="676"/>
      <c r="V1082" s="676"/>
      <c r="W1082" s="669"/>
    </row>
    <row r="1083" spans="1:23" ht="12.75" customHeight="1" x14ac:dyDescent="0.2">
      <c r="A1083" s="676"/>
      <c r="B1083" s="676"/>
      <c r="C1083" s="676"/>
      <c r="D1083" s="676"/>
      <c r="E1083" s="676"/>
      <c r="F1083" s="676"/>
      <c r="G1083" s="676"/>
      <c r="H1083" s="676"/>
      <c r="I1083" s="676"/>
      <c r="J1083" s="676"/>
      <c r="K1083" s="675"/>
      <c r="L1083" s="675"/>
      <c r="M1083" s="675"/>
      <c r="N1083" s="675"/>
      <c r="O1083" s="675"/>
      <c r="P1083" s="675"/>
      <c r="Q1083" s="675"/>
      <c r="R1083" s="675"/>
      <c r="S1083" s="675"/>
      <c r="T1083" s="676"/>
      <c r="U1083" s="676"/>
      <c r="V1083" s="676"/>
      <c r="W1083" s="669"/>
    </row>
    <row r="1084" spans="1:23" ht="12.75" customHeight="1" x14ac:dyDescent="0.2">
      <c r="A1084" s="676"/>
      <c r="B1084" s="676"/>
      <c r="C1084" s="676"/>
      <c r="D1084" s="676"/>
      <c r="E1084" s="676"/>
      <c r="F1084" s="676"/>
      <c r="G1084" s="676"/>
      <c r="H1084" s="676"/>
      <c r="I1084" s="676"/>
      <c r="J1084" s="676"/>
      <c r="K1084" s="675"/>
      <c r="L1084" s="675"/>
      <c r="M1084" s="675"/>
      <c r="N1084" s="675"/>
      <c r="O1084" s="675"/>
      <c r="P1084" s="675"/>
      <c r="Q1084" s="675"/>
      <c r="R1084" s="675"/>
      <c r="S1084" s="675"/>
      <c r="T1084" s="676"/>
      <c r="U1084" s="676"/>
      <c r="V1084" s="676"/>
      <c r="W1084" s="669"/>
    </row>
    <row r="1085" spans="1:23" ht="12.75" customHeight="1" x14ac:dyDescent="0.2">
      <c r="A1085" s="676"/>
      <c r="B1085" s="676"/>
      <c r="C1085" s="676"/>
      <c r="D1085" s="676"/>
      <c r="E1085" s="676"/>
      <c r="F1085" s="676"/>
      <c r="G1085" s="676"/>
      <c r="H1085" s="676"/>
      <c r="I1085" s="676"/>
      <c r="J1085" s="676"/>
      <c r="K1085" s="675"/>
      <c r="L1085" s="675"/>
      <c r="M1085" s="675"/>
      <c r="N1085" s="675"/>
      <c r="O1085" s="675"/>
      <c r="P1085" s="675"/>
      <c r="Q1085" s="675"/>
      <c r="R1085" s="675"/>
      <c r="S1085" s="675"/>
      <c r="T1085" s="676"/>
      <c r="U1085" s="676"/>
      <c r="V1085" s="676"/>
      <c r="W1085" s="669"/>
    </row>
    <row r="1086" spans="1:23" ht="12.75" customHeight="1" x14ac:dyDescent="0.2">
      <c r="A1086" s="676"/>
      <c r="B1086" s="676"/>
      <c r="C1086" s="676"/>
      <c r="D1086" s="676"/>
      <c r="E1086" s="676"/>
      <c r="F1086" s="676"/>
      <c r="G1086" s="676"/>
      <c r="H1086" s="676"/>
      <c r="I1086" s="676"/>
      <c r="J1086" s="676"/>
      <c r="K1086" s="675"/>
      <c r="L1086" s="675"/>
      <c r="M1086" s="675"/>
      <c r="N1086" s="675"/>
      <c r="O1086" s="675"/>
      <c r="P1086" s="675"/>
      <c r="Q1086" s="675"/>
      <c r="R1086" s="675"/>
      <c r="S1086" s="675"/>
      <c r="T1086" s="676"/>
      <c r="U1086" s="676"/>
      <c r="V1086" s="676"/>
      <c r="W1086" s="669"/>
    </row>
    <row r="1087" spans="1:23" ht="12.75" customHeight="1" x14ac:dyDescent="0.2">
      <c r="A1087" s="676"/>
      <c r="B1087" s="676"/>
      <c r="C1087" s="676"/>
      <c r="D1087" s="676"/>
      <c r="E1087" s="676"/>
      <c r="F1087" s="676"/>
      <c r="G1087" s="676"/>
      <c r="H1087" s="676"/>
      <c r="I1087" s="676"/>
      <c r="J1087" s="676"/>
      <c r="K1087" s="675"/>
      <c r="L1087" s="675"/>
      <c r="M1087" s="675"/>
      <c r="N1087" s="675"/>
      <c r="O1087" s="675"/>
      <c r="P1087" s="675"/>
      <c r="Q1087" s="675"/>
      <c r="R1087" s="675"/>
      <c r="S1087" s="675"/>
      <c r="T1087" s="676"/>
      <c r="U1087" s="676"/>
      <c r="V1087" s="676"/>
      <c r="W1087" s="669"/>
    </row>
    <row r="1088" spans="1:23" ht="12.75" customHeight="1" x14ac:dyDescent="0.2">
      <c r="A1088" s="676"/>
      <c r="B1088" s="676"/>
      <c r="C1088" s="676"/>
      <c r="D1088" s="676"/>
      <c r="E1088" s="676"/>
      <c r="F1088" s="676"/>
      <c r="G1088" s="676"/>
      <c r="H1088" s="676"/>
      <c r="I1088" s="676"/>
      <c r="J1088" s="676"/>
      <c r="K1088" s="675"/>
      <c r="L1088" s="675"/>
      <c r="M1088" s="675"/>
      <c r="N1088" s="675"/>
      <c r="O1088" s="675"/>
      <c r="P1088" s="675"/>
      <c r="Q1088" s="675"/>
      <c r="R1088" s="675"/>
      <c r="S1088" s="675"/>
      <c r="T1088" s="676"/>
      <c r="U1088" s="676"/>
      <c r="V1088" s="676"/>
      <c r="W1088" s="669"/>
    </row>
    <row r="1089" spans="1:23" ht="12.75" customHeight="1" x14ac:dyDescent="0.2">
      <c r="A1089" s="676"/>
      <c r="B1089" s="676"/>
      <c r="C1089" s="676"/>
      <c r="D1089" s="676"/>
      <c r="E1089" s="676"/>
      <c r="F1089" s="676"/>
      <c r="G1089" s="676"/>
      <c r="H1089" s="676"/>
      <c r="I1089" s="676"/>
      <c r="J1089" s="676"/>
      <c r="K1089" s="675"/>
      <c r="L1089" s="675"/>
      <c r="M1089" s="675"/>
      <c r="N1089" s="675"/>
      <c r="O1089" s="675"/>
      <c r="P1089" s="675"/>
      <c r="Q1089" s="675"/>
      <c r="R1089" s="675"/>
      <c r="S1089" s="675"/>
      <c r="T1089" s="676"/>
      <c r="U1089" s="676"/>
      <c r="V1089" s="676"/>
      <c r="W1089" s="669"/>
    </row>
    <row r="1090" spans="1:23" ht="12.75" customHeight="1" x14ac:dyDescent="0.2">
      <c r="A1090" s="676"/>
      <c r="B1090" s="676"/>
      <c r="C1090" s="676"/>
      <c r="D1090" s="676"/>
      <c r="E1090" s="676"/>
      <c r="F1090" s="676"/>
      <c r="G1090" s="676"/>
      <c r="H1090" s="676"/>
      <c r="I1090" s="676"/>
      <c r="J1090" s="676"/>
      <c r="K1090" s="675"/>
      <c r="L1090" s="675"/>
      <c r="M1090" s="675"/>
      <c r="N1090" s="675"/>
      <c r="O1090" s="675"/>
      <c r="P1090" s="675"/>
      <c r="Q1090" s="675"/>
      <c r="R1090" s="675"/>
      <c r="S1090" s="675"/>
      <c r="T1090" s="676"/>
      <c r="U1090" s="676"/>
      <c r="V1090" s="676"/>
      <c r="W1090" s="669"/>
    </row>
    <row r="1091" spans="1:23" ht="12.75" customHeight="1" x14ac:dyDescent="0.2">
      <c r="A1091" s="676"/>
      <c r="B1091" s="676"/>
      <c r="C1091" s="676"/>
      <c r="D1091" s="676"/>
      <c r="E1091" s="676"/>
      <c r="F1091" s="676"/>
      <c r="G1091" s="676"/>
      <c r="H1091" s="676"/>
      <c r="I1091" s="676"/>
      <c r="J1091" s="676"/>
      <c r="K1091" s="675"/>
      <c r="L1091" s="675"/>
      <c r="M1091" s="675"/>
      <c r="N1091" s="675"/>
      <c r="O1091" s="675"/>
      <c r="P1091" s="675"/>
      <c r="Q1091" s="675"/>
      <c r="R1091" s="675"/>
      <c r="S1091" s="675"/>
      <c r="T1091" s="676"/>
      <c r="U1091" s="676"/>
      <c r="V1091" s="676"/>
      <c r="W1091" s="669"/>
    </row>
    <row r="1092" spans="1:23" ht="12.75" customHeight="1" x14ac:dyDescent="0.2">
      <c r="A1092" s="676"/>
      <c r="B1092" s="676"/>
      <c r="C1092" s="676"/>
      <c r="D1092" s="676"/>
      <c r="E1092" s="676"/>
      <c r="F1092" s="676"/>
      <c r="G1092" s="676"/>
      <c r="H1092" s="676"/>
      <c r="I1092" s="676"/>
      <c r="J1092" s="676"/>
      <c r="K1092" s="675"/>
      <c r="L1092" s="675"/>
      <c r="M1092" s="675"/>
      <c r="N1092" s="675"/>
      <c r="O1092" s="675"/>
      <c r="P1092" s="675"/>
      <c r="Q1092" s="675"/>
      <c r="R1092" s="675"/>
      <c r="S1092" s="675"/>
      <c r="T1092" s="676"/>
      <c r="U1092" s="676"/>
      <c r="V1092" s="676"/>
      <c r="W1092" s="669"/>
    </row>
    <row r="1093" spans="1:23" ht="12.75" customHeight="1" x14ac:dyDescent="0.2">
      <c r="A1093" s="676"/>
      <c r="B1093" s="676"/>
      <c r="C1093" s="676"/>
      <c r="D1093" s="676"/>
      <c r="E1093" s="676"/>
      <c r="F1093" s="676"/>
      <c r="G1093" s="676"/>
      <c r="H1093" s="676"/>
      <c r="I1093" s="676"/>
      <c r="J1093" s="676"/>
      <c r="K1093" s="675"/>
      <c r="L1093" s="675"/>
      <c r="M1093" s="675"/>
      <c r="N1093" s="675"/>
      <c r="O1093" s="675"/>
      <c r="P1093" s="675"/>
      <c r="Q1093" s="675"/>
      <c r="R1093" s="675"/>
      <c r="S1093" s="675"/>
      <c r="T1093" s="676"/>
      <c r="U1093" s="676"/>
      <c r="V1093" s="676"/>
      <c r="W1093" s="669"/>
    </row>
    <row r="1094" spans="1:23" ht="12.75" customHeight="1" x14ac:dyDescent="0.2">
      <c r="A1094" s="676"/>
      <c r="B1094" s="676"/>
      <c r="C1094" s="676"/>
      <c r="D1094" s="676"/>
      <c r="E1094" s="676"/>
      <c r="F1094" s="676"/>
      <c r="G1094" s="676"/>
      <c r="H1094" s="676"/>
      <c r="I1094" s="676"/>
      <c r="J1094" s="676"/>
      <c r="K1094" s="675"/>
      <c r="L1094" s="675"/>
      <c r="M1094" s="675"/>
      <c r="N1094" s="675"/>
      <c r="O1094" s="675"/>
      <c r="P1094" s="675"/>
      <c r="Q1094" s="675"/>
      <c r="R1094" s="675"/>
      <c r="S1094" s="675"/>
      <c r="T1094" s="676"/>
      <c r="U1094" s="676"/>
      <c r="V1094" s="676"/>
      <c r="W1094" s="669"/>
    </row>
    <row r="1095" spans="1:23" ht="12.75" customHeight="1" x14ac:dyDescent="0.2">
      <c r="A1095" s="676"/>
      <c r="B1095" s="676"/>
      <c r="C1095" s="676"/>
      <c r="D1095" s="676"/>
      <c r="E1095" s="676"/>
      <c r="F1095" s="676"/>
      <c r="G1095" s="676"/>
      <c r="H1095" s="676"/>
      <c r="I1095" s="676"/>
      <c r="J1095" s="676"/>
      <c r="K1095" s="675"/>
      <c r="L1095" s="675"/>
      <c r="M1095" s="675"/>
      <c r="N1095" s="675"/>
      <c r="O1095" s="675"/>
      <c r="P1095" s="675"/>
      <c r="Q1095" s="675"/>
      <c r="R1095" s="675"/>
      <c r="S1095" s="675"/>
      <c r="T1095" s="676"/>
      <c r="U1095" s="676"/>
      <c r="V1095" s="676"/>
      <c r="W1095" s="669"/>
    </row>
    <row r="1096" spans="1:23" ht="12.75" customHeight="1" x14ac:dyDescent="0.2">
      <c r="A1096" s="676"/>
      <c r="B1096" s="676"/>
      <c r="C1096" s="676"/>
      <c r="D1096" s="676"/>
      <c r="E1096" s="676"/>
      <c r="F1096" s="676"/>
      <c r="G1096" s="676"/>
      <c r="H1096" s="676"/>
      <c r="I1096" s="676"/>
      <c r="J1096" s="676"/>
      <c r="K1096" s="675"/>
      <c r="L1096" s="675"/>
      <c r="M1096" s="675"/>
      <c r="N1096" s="675"/>
      <c r="O1096" s="675"/>
      <c r="P1096" s="675"/>
      <c r="Q1096" s="675"/>
      <c r="R1096" s="675"/>
      <c r="S1096" s="675"/>
      <c r="T1096" s="676"/>
      <c r="U1096" s="676"/>
      <c r="V1096" s="676"/>
      <c r="W1096" s="669"/>
    </row>
    <row r="1097" spans="1:23" ht="12.75" customHeight="1" x14ac:dyDescent="0.2">
      <c r="A1097" s="676"/>
      <c r="B1097" s="676"/>
      <c r="C1097" s="676"/>
      <c r="D1097" s="676"/>
      <c r="E1097" s="676"/>
      <c r="F1097" s="676"/>
      <c r="G1097" s="676"/>
      <c r="H1097" s="677"/>
      <c r="I1097" s="676"/>
      <c r="J1097" s="676"/>
      <c r="K1097" s="675"/>
      <c r="L1097" s="675"/>
      <c r="M1097" s="675"/>
      <c r="N1097" s="675"/>
      <c r="O1097" s="675"/>
      <c r="P1097" s="675"/>
      <c r="Q1097" s="675"/>
      <c r="R1097" s="675"/>
      <c r="S1097" s="675"/>
      <c r="T1097" s="676"/>
      <c r="U1097" s="676"/>
      <c r="V1097" s="676"/>
      <c r="W1097" s="669"/>
    </row>
    <row r="1098" spans="1:23" ht="12.75" customHeight="1" x14ac:dyDescent="0.2">
      <c r="A1098" s="676"/>
      <c r="B1098" s="676"/>
      <c r="C1098" s="676"/>
      <c r="D1098" s="676"/>
      <c r="E1098" s="676"/>
      <c r="F1098" s="676"/>
      <c r="G1098" s="676"/>
      <c r="H1098" s="677"/>
      <c r="I1098" s="676"/>
      <c r="J1098" s="676"/>
      <c r="K1098" s="675"/>
      <c r="L1098" s="675"/>
      <c r="M1098" s="675"/>
      <c r="N1098" s="675"/>
      <c r="O1098" s="675"/>
      <c r="P1098" s="675"/>
      <c r="Q1098" s="675"/>
      <c r="R1098" s="675"/>
      <c r="S1098" s="675"/>
      <c r="T1098" s="676"/>
      <c r="U1098" s="676"/>
      <c r="V1098" s="676"/>
      <c r="W1098" s="669"/>
    </row>
    <row r="1099" spans="1:23" ht="12.75" customHeight="1" x14ac:dyDescent="0.2">
      <c r="A1099" s="676"/>
      <c r="B1099" s="676"/>
      <c r="C1099" s="676"/>
      <c r="D1099" s="676"/>
      <c r="E1099" s="676"/>
      <c r="F1099" s="676"/>
      <c r="G1099" s="676"/>
      <c r="H1099" s="677"/>
      <c r="I1099" s="676"/>
      <c r="J1099" s="676"/>
      <c r="K1099" s="675"/>
      <c r="L1099" s="675"/>
      <c r="M1099" s="675"/>
      <c r="N1099" s="675"/>
      <c r="O1099" s="675"/>
      <c r="P1099" s="675"/>
      <c r="Q1099" s="675"/>
      <c r="R1099" s="675"/>
      <c r="S1099" s="675"/>
      <c r="T1099" s="676"/>
      <c r="U1099" s="676"/>
      <c r="V1099" s="676"/>
      <c r="W1099" s="669"/>
    </row>
    <row r="1100" spans="1:23" ht="12.75" customHeight="1" x14ac:dyDescent="0.2">
      <c r="A1100" s="676"/>
      <c r="B1100" s="676"/>
      <c r="C1100" s="676"/>
      <c r="D1100" s="676"/>
      <c r="E1100" s="676"/>
      <c r="F1100" s="676"/>
      <c r="G1100" s="676"/>
      <c r="H1100" s="677"/>
      <c r="I1100" s="676"/>
      <c r="J1100" s="676"/>
      <c r="K1100" s="675"/>
      <c r="L1100" s="675"/>
      <c r="M1100" s="675"/>
      <c r="N1100" s="675"/>
      <c r="O1100" s="675"/>
      <c r="P1100" s="675"/>
      <c r="Q1100" s="675"/>
      <c r="R1100" s="675"/>
      <c r="S1100" s="675"/>
      <c r="T1100" s="676"/>
      <c r="U1100" s="676"/>
      <c r="V1100" s="676"/>
      <c r="W1100" s="669"/>
    </row>
    <row r="1101" spans="1:23" ht="12.75" customHeight="1" x14ac:dyDescent="0.2">
      <c r="A1101" s="676"/>
      <c r="B1101" s="676"/>
      <c r="C1101" s="676"/>
      <c r="D1101" s="676"/>
      <c r="E1101" s="676"/>
      <c r="F1101" s="676"/>
      <c r="G1101" s="676"/>
      <c r="H1101" s="677"/>
      <c r="I1101" s="676"/>
      <c r="J1101" s="676"/>
      <c r="K1101" s="675"/>
      <c r="L1101" s="675"/>
      <c r="M1101" s="675"/>
      <c r="N1101" s="675"/>
      <c r="O1101" s="675"/>
      <c r="P1101" s="675"/>
      <c r="Q1101" s="675"/>
      <c r="R1101" s="675"/>
      <c r="S1101" s="675"/>
      <c r="T1101" s="676"/>
      <c r="U1101" s="676"/>
      <c r="V1101" s="676"/>
      <c r="W1101" s="669"/>
    </row>
    <row r="1102" spans="1:23" ht="12.75" customHeight="1" x14ac:dyDescent="0.2">
      <c r="A1102" s="676"/>
      <c r="B1102" s="676"/>
      <c r="C1102" s="676"/>
      <c r="D1102" s="676"/>
      <c r="E1102" s="676"/>
      <c r="F1102" s="676"/>
      <c r="G1102" s="676"/>
      <c r="H1102" s="677"/>
      <c r="I1102" s="676"/>
      <c r="J1102" s="676"/>
      <c r="K1102" s="675"/>
      <c r="L1102" s="675"/>
      <c r="M1102" s="675"/>
      <c r="N1102" s="675"/>
      <c r="O1102" s="675"/>
      <c r="P1102" s="675"/>
      <c r="Q1102" s="675"/>
      <c r="R1102" s="675"/>
      <c r="S1102" s="675"/>
      <c r="T1102" s="676"/>
      <c r="U1102" s="676"/>
      <c r="V1102" s="676"/>
      <c r="W1102" s="669"/>
    </row>
    <row r="1103" spans="1:23" ht="12.75" customHeight="1" x14ac:dyDescent="0.2">
      <c r="A1103" s="676"/>
      <c r="B1103" s="676"/>
      <c r="C1103" s="676"/>
      <c r="D1103" s="676"/>
      <c r="E1103" s="676"/>
      <c r="F1103" s="676"/>
      <c r="G1103" s="676"/>
      <c r="H1103" s="677"/>
      <c r="I1103" s="676"/>
      <c r="J1103" s="676"/>
      <c r="K1103" s="675"/>
      <c r="L1103" s="675"/>
      <c r="M1103" s="675"/>
      <c r="N1103" s="675"/>
      <c r="O1103" s="675"/>
      <c r="P1103" s="675"/>
      <c r="Q1103" s="675"/>
      <c r="R1103" s="675"/>
      <c r="S1103" s="675"/>
      <c r="T1103" s="676"/>
      <c r="U1103" s="676"/>
      <c r="V1103" s="676"/>
      <c r="W1103" s="669"/>
    </row>
    <row r="1104" spans="1:23" ht="12.75" customHeight="1" x14ac:dyDescent="0.2">
      <c r="A1104" s="676"/>
      <c r="B1104" s="676"/>
      <c r="C1104" s="676"/>
      <c r="D1104" s="676"/>
      <c r="E1104" s="676"/>
      <c r="F1104" s="676"/>
      <c r="G1104" s="676"/>
      <c r="H1104" s="677"/>
      <c r="I1104" s="676"/>
      <c r="J1104" s="676"/>
      <c r="K1104" s="675"/>
      <c r="L1104" s="675"/>
      <c r="M1104" s="675"/>
      <c r="N1104" s="675"/>
      <c r="O1104" s="675"/>
      <c r="P1104" s="675"/>
      <c r="Q1104" s="675"/>
      <c r="R1104" s="675"/>
      <c r="S1104" s="675"/>
      <c r="T1104" s="676"/>
      <c r="U1104" s="676"/>
      <c r="V1104" s="676"/>
      <c r="W1104" s="669"/>
    </row>
    <row r="1105" spans="1:23" ht="12.75" customHeight="1" x14ac:dyDescent="0.2">
      <c r="A1105" s="676"/>
      <c r="B1105" s="676"/>
      <c r="C1105" s="676"/>
      <c r="D1105" s="676"/>
      <c r="E1105" s="676"/>
      <c r="F1105" s="676"/>
      <c r="G1105" s="676"/>
      <c r="H1105" s="677"/>
      <c r="I1105" s="676"/>
      <c r="J1105" s="676"/>
      <c r="K1105" s="675"/>
      <c r="L1105" s="675"/>
      <c r="M1105" s="675"/>
      <c r="N1105" s="675"/>
      <c r="O1105" s="675"/>
      <c r="P1105" s="675"/>
      <c r="Q1105" s="675"/>
      <c r="R1105" s="675"/>
      <c r="S1105" s="675"/>
      <c r="T1105" s="676"/>
      <c r="U1105" s="676"/>
      <c r="V1105" s="676"/>
      <c r="W1105" s="669"/>
    </row>
    <row r="1106" spans="1:23" ht="12.75" customHeight="1" x14ac:dyDescent="0.2">
      <c r="A1106" s="676"/>
      <c r="B1106" s="676"/>
      <c r="C1106" s="676"/>
      <c r="D1106" s="676"/>
      <c r="E1106" s="676"/>
      <c r="F1106" s="676"/>
      <c r="G1106" s="676"/>
      <c r="H1106" s="677"/>
      <c r="I1106" s="676"/>
      <c r="J1106" s="676"/>
      <c r="K1106" s="675"/>
      <c r="L1106" s="675"/>
      <c r="M1106" s="675"/>
      <c r="N1106" s="675"/>
      <c r="O1106" s="675"/>
      <c r="P1106" s="675"/>
      <c r="Q1106" s="675"/>
      <c r="R1106" s="675"/>
      <c r="S1106" s="675"/>
      <c r="T1106" s="676"/>
      <c r="U1106" s="676"/>
      <c r="V1106" s="676"/>
      <c r="W1106" s="669"/>
    </row>
    <row r="1107" spans="1:23" ht="12.75" customHeight="1" x14ac:dyDescent="0.2">
      <c r="A1107" s="676"/>
      <c r="B1107" s="676"/>
      <c r="C1107" s="676"/>
      <c r="D1107" s="676"/>
      <c r="E1107" s="676"/>
      <c r="F1107" s="676"/>
      <c r="G1107" s="676"/>
      <c r="H1107" s="677"/>
      <c r="I1107" s="676"/>
      <c r="J1107" s="676"/>
      <c r="K1107" s="675"/>
      <c r="L1107" s="675"/>
      <c r="M1107" s="675"/>
      <c r="N1107" s="675"/>
      <c r="O1107" s="675"/>
      <c r="P1107" s="675"/>
      <c r="Q1107" s="675"/>
      <c r="R1107" s="675"/>
      <c r="S1107" s="675"/>
      <c r="T1107" s="676"/>
      <c r="U1107" s="676"/>
      <c r="V1107" s="676"/>
      <c r="W1107" s="669"/>
    </row>
    <row r="1108" spans="1:23" ht="12.75" customHeight="1" x14ac:dyDescent="0.2">
      <c r="A1108" s="676"/>
      <c r="B1108" s="676"/>
      <c r="C1108" s="676"/>
      <c r="D1108" s="676"/>
      <c r="E1108" s="676"/>
      <c r="F1108" s="676"/>
      <c r="G1108" s="676"/>
      <c r="H1108" s="677"/>
      <c r="I1108" s="676"/>
      <c r="J1108" s="676"/>
      <c r="K1108" s="675"/>
      <c r="L1108" s="675"/>
      <c r="M1108" s="675"/>
      <c r="N1108" s="675"/>
      <c r="O1108" s="675"/>
      <c r="P1108" s="675"/>
      <c r="Q1108" s="675"/>
      <c r="R1108" s="675"/>
      <c r="S1108" s="675"/>
      <c r="T1108" s="676"/>
      <c r="U1108" s="676"/>
      <c r="V1108" s="676"/>
      <c r="W1108" s="669"/>
    </row>
    <row r="1109" spans="1:23" ht="12.75" customHeight="1" x14ac:dyDescent="0.2">
      <c r="A1109" s="676"/>
      <c r="B1109" s="676"/>
      <c r="C1109" s="676"/>
      <c r="D1109" s="676"/>
      <c r="E1109" s="676"/>
      <c r="F1109" s="676"/>
      <c r="G1109" s="676"/>
      <c r="H1109" s="677"/>
      <c r="I1109" s="676"/>
      <c r="J1109" s="676"/>
      <c r="K1109" s="675"/>
      <c r="L1109" s="675"/>
      <c r="M1109" s="675"/>
      <c r="N1109" s="675"/>
      <c r="O1109" s="675"/>
      <c r="P1109" s="675"/>
      <c r="Q1109" s="675"/>
      <c r="R1109" s="675"/>
      <c r="S1109" s="675"/>
      <c r="T1109" s="676"/>
      <c r="U1109" s="676"/>
      <c r="V1109" s="676"/>
      <c r="W1109" s="669"/>
    </row>
    <row r="1110" spans="1:23" ht="12.75" customHeight="1" x14ac:dyDescent="0.2">
      <c r="A1110" s="676"/>
      <c r="B1110" s="676"/>
      <c r="C1110" s="676"/>
      <c r="D1110" s="676"/>
      <c r="E1110" s="676"/>
      <c r="F1110" s="676"/>
      <c r="G1110" s="676"/>
      <c r="H1110" s="677"/>
      <c r="I1110" s="676"/>
      <c r="J1110" s="676"/>
      <c r="K1110" s="675"/>
      <c r="L1110" s="675"/>
      <c r="M1110" s="675"/>
      <c r="N1110" s="675"/>
      <c r="O1110" s="675"/>
      <c r="P1110" s="675"/>
      <c r="Q1110" s="675"/>
      <c r="R1110" s="675"/>
      <c r="S1110" s="675"/>
      <c r="T1110" s="676"/>
      <c r="U1110" s="676"/>
      <c r="V1110" s="676"/>
      <c r="W1110" s="669"/>
    </row>
    <row r="1111" spans="1:23" ht="12.75" customHeight="1" x14ac:dyDescent="0.2">
      <c r="A1111" s="676"/>
      <c r="B1111" s="676"/>
      <c r="C1111" s="676"/>
      <c r="D1111" s="676"/>
      <c r="E1111" s="676"/>
      <c r="F1111" s="676"/>
      <c r="G1111" s="676"/>
      <c r="H1111" s="677"/>
      <c r="I1111" s="676"/>
      <c r="J1111" s="676"/>
      <c r="K1111" s="675"/>
      <c r="L1111" s="675"/>
      <c r="M1111" s="675"/>
      <c r="N1111" s="675"/>
      <c r="O1111" s="675"/>
      <c r="P1111" s="675"/>
      <c r="Q1111" s="675"/>
      <c r="R1111" s="675"/>
      <c r="S1111" s="675"/>
      <c r="T1111" s="676"/>
      <c r="U1111" s="676"/>
      <c r="V1111" s="676"/>
      <c r="W1111" s="669"/>
    </row>
    <row r="1112" spans="1:23" ht="12.75" customHeight="1" x14ac:dyDescent="0.2">
      <c r="A1112" s="676"/>
      <c r="B1112" s="676"/>
      <c r="C1112" s="676"/>
      <c r="D1112" s="676"/>
      <c r="E1112" s="676"/>
      <c r="F1112" s="676"/>
      <c r="G1112" s="676"/>
      <c r="H1112" s="677"/>
      <c r="I1112" s="676"/>
      <c r="J1112" s="676"/>
      <c r="K1112" s="675"/>
      <c r="L1112" s="675"/>
      <c r="M1112" s="675"/>
      <c r="N1112" s="675"/>
      <c r="O1112" s="675"/>
      <c r="P1112" s="675"/>
      <c r="Q1112" s="675"/>
      <c r="R1112" s="675"/>
      <c r="S1112" s="675"/>
      <c r="T1112" s="676"/>
      <c r="U1112" s="676"/>
      <c r="V1112" s="676"/>
      <c r="W1112" s="669"/>
    </row>
    <row r="1113" spans="1:23" ht="12.75" customHeight="1" x14ac:dyDescent="0.2">
      <c r="A1113" s="676"/>
      <c r="B1113" s="676"/>
      <c r="C1113" s="676"/>
      <c r="D1113" s="676"/>
      <c r="E1113" s="676"/>
      <c r="F1113" s="676"/>
      <c r="G1113" s="676"/>
      <c r="H1113" s="677"/>
      <c r="I1113" s="676"/>
      <c r="J1113" s="676"/>
      <c r="K1113" s="675"/>
      <c r="L1113" s="675"/>
      <c r="M1113" s="675"/>
      <c r="N1113" s="675"/>
      <c r="O1113" s="675"/>
      <c r="P1113" s="675"/>
      <c r="Q1113" s="675"/>
      <c r="R1113" s="675"/>
      <c r="S1113" s="675"/>
      <c r="T1113" s="676"/>
      <c r="U1113" s="676"/>
      <c r="V1113" s="676"/>
      <c r="W1113" s="669"/>
    </row>
    <row r="1114" spans="1:23" ht="12.75" customHeight="1" x14ac:dyDescent="0.2">
      <c r="A1114" s="676"/>
      <c r="B1114" s="676"/>
      <c r="C1114" s="676"/>
      <c r="D1114" s="676"/>
      <c r="E1114" s="676"/>
      <c r="F1114" s="676"/>
      <c r="G1114" s="676"/>
      <c r="H1114" s="677"/>
      <c r="I1114" s="676"/>
      <c r="J1114" s="676"/>
      <c r="K1114" s="675"/>
      <c r="L1114" s="675"/>
      <c r="M1114" s="675"/>
      <c r="N1114" s="675"/>
      <c r="O1114" s="675"/>
      <c r="P1114" s="675"/>
      <c r="Q1114" s="675"/>
      <c r="R1114" s="675"/>
      <c r="S1114" s="675"/>
      <c r="T1114" s="676"/>
      <c r="U1114" s="676"/>
      <c r="V1114" s="676"/>
      <c r="W1114" s="669"/>
    </row>
    <row r="1115" spans="1:23" ht="12.75" customHeight="1" x14ac:dyDescent="0.2">
      <c r="A1115" s="676"/>
      <c r="B1115" s="676"/>
      <c r="C1115" s="676"/>
      <c r="D1115" s="676"/>
      <c r="E1115" s="676"/>
      <c r="F1115" s="676"/>
      <c r="G1115" s="676"/>
      <c r="H1115" s="677"/>
      <c r="I1115" s="676"/>
      <c r="J1115" s="676"/>
      <c r="K1115" s="675"/>
      <c r="L1115" s="675"/>
      <c r="M1115" s="675"/>
      <c r="N1115" s="675"/>
      <c r="O1115" s="675"/>
      <c r="P1115" s="675"/>
      <c r="Q1115" s="675"/>
      <c r="R1115" s="675"/>
      <c r="S1115" s="675"/>
      <c r="T1115" s="676"/>
      <c r="U1115" s="676"/>
      <c r="V1115" s="676"/>
      <c r="W1115" s="669"/>
    </row>
    <row r="1116" spans="1:23" ht="12.75" customHeight="1" x14ac:dyDescent="0.2">
      <c r="A1116" s="676"/>
      <c r="B1116" s="676"/>
      <c r="C1116" s="676"/>
      <c r="D1116" s="676"/>
      <c r="E1116" s="676"/>
      <c r="F1116" s="676"/>
      <c r="G1116" s="676"/>
      <c r="H1116" s="677"/>
      <c r="I1116" s="676"/>
      <c r="J1116" s="676"/>
      <c r="K1116" s="675"/>
      <c r="L1116" s="675"/>
      <c r="M1116" s="675"/>
      <c r="N1116" s="675"/>
      <c r="O1116" s="675"/>
      <c r="P1116" s="675"/>
      <c r="Q1116" s="675"/>
      <c r="R1116" s="675"/>
      <c r="S1116" s="675"/>
      <c r="T1116" s="676"/>
      <c r="U1116" s="676"/>
      <c r="V1116" s="676"/>
      <c r="W1116" s="669"/>
    </row>
    <row r="1117" spans="1:23" ht="12.75" customHeight="1" x14ac:dyDescent="0.2">
      <c r="A1117" s="676"/>
      <c r="B1117" s="676"/>
      <c r="C1117" s="676"/>
      <c r="D1117" s="676"/>
      <c r="E1117" s="676"/>
      <c r="F1117" s="676"/>
      <c r="G1117" s="676"/>
      <c r="H1117" s="676"/>
      <c r="I1117" s="676"/>
      <c r="J1117" s="676"/>
      <c r="K1117" s="675"/>
      <c r="L1117" s="675"/>
      <c r="M1117" s="675"/>
      <c r="N1117" s="675"/>
      <c r="O1117" s="675"/>
      <c r="P1117" s="675"/>
      <c r="Q1117" s="675"/>
      <c r="R1117" s="675"/>
      <c r="S1117" s="675"/>
      <c r="T1117" s="676"/>
      <c r="U1117" s="676"/>
      <c r="V1117" s="676"/>
      <c r="W1117" s="669"/>
    </row>
    <row r="1118" spans="1:23" ht="12.75" customHeight="1" x14ac:dyDescent="0.2">
      <c r="A1118" s="676"/>
      <c r="B1118" s="676"/>
      <c r="C1118" s="676"/>
      <c r="D1118" s="676"/>
      <c r="E1118" s="676"/>
      <c r="F1118" s="676"/>
      <c r="G1118" s="676"/>
      <c r="H1118" s="676"/>
      <c r="I1118" s="676"/>
      <c r="J1118" s="676"/>
      <c r="K1118" s="675"/>
      <c r="L1118" s="675"/>
      <c r="M1118" s="675"/>
      <c r="N1118" s="675"/>
      <c r="O1118" s="675"/>
      <c r="P1118" s="675"/>
      <c r="Q1118" s="675"/>
      <c r="R1118" s="675"/>
      <c r="S1118" s="675"/>
      <c r="T1118" s="676"/>
      <c r="U1118" s="676"/>
      <c r="V1118" s="676"/>
      <c r="W1118" s="669"/>
    </row>
    <row r="1119" spans="1:23" ht="12.75" customHeight="1" x14ac:dyDescent="0.2">
      <c r="A1119" s="676"/>
      <c r="B1119" s="676"/>
      <c r="C1119" s="676"/>
      <c r="D1119" s="676"/>
      <c r="E1119" s="676"/>
      <c r="F1119" s="676"/>
      <c r="G1119" s="676"/>
      <c r="H1119" s="676"/>
      <c r="I1119" s="676"/>
      <c r="J1119" s="676"/>
      <c r="K1119" s="675"/>
      <c r="L1119" s="675"/>
      <c r="M1119" s="675"/>
      <c r="N1119" s="675"/>
      <c r="O1119" s="675"/>
      <c r="P1119" s="675"/>
      <c r="Q1119" s="675"/>
      <c r="R1119" s="675"/>
      <c r="S1119" s="675"/>
      <c r="T1119" s="676"/>
      <c r="U1119" s="676"/>
      <c r="V1119" s="676"/>
      <c r="W1119" s="669"/>
    </row>
    <row r="1120" spans="1:23" ht="12.75" customHeight="1" x14ac:dyDescent="0.2">
      <c r="A1120" s="676"/>
      <c r="B1120" s="676"/>
      <c r="C1120" s="676"/>
      <c r="D1120" s="676"/>
      <c r="E1120" s="676"/>
      <c r="F1120" s="676"/>
      <c r="G1120" s="676"/>
      <c r="H1120" s="676"/>
      <c r="I1120" s="676"/>
      <c r="J1120" s="676"/>
      <c r="K1120" s="675"/>
      <c r="L1120" s="675"/>
      <c r="M1120" s="675"/>
      <c r="N1120" s="675"/>
      <c r="O1120" s="675"/>
      <c r="P1120" s="675"/>
      <c r="Q1120" s="675"/>
      <c r="R1120" s="675"/>
      <c r="S1120" s="675"/>
      <c r="T1120" s="676"/>
      <c r="U1120" s="676"/>
      <c r="V1120" s="676"/>
      <c r="W1120" s="669"/>
    </row>
    <row r="1121" spans="1:23" ht="12.75" customHeight="1" x14ac:dyDescent="0.2">
      <c r="A1121" s="676"/>
      <c r="B1121" s="676"/>
      <c r="C1121" s="676"/>
      <c r="D1121" s="676"/>
      <c r="E1121" s="676"/>
      <c r="F1121" s="676"/>
      <c r="G1121" s="676"/>
      <c r="H1121" s="676"/>
      <c r="I1121" s="676"/>
      <c r="J1121" s="676"/>
      <c r="K1121" s="675"/>
      <c r="L1121" s="675"/>
      <c r="M1121" s="675"/>
      <c r="N1121" s="675"/>
      <c r="O1121" s="675"/>
      <c r="P1121" s="675"/>
      <c r="Q1121" s="675"/>
      <c r="R1121" s="675"/>
      <c r="S1121" s="675"/>
      <c r="T1121" s="676"/>
      <c r="U1121" s="676"/>
      <c r="V1121" s="676"/>
      <c r="W1121" s="669"/>
    </row>
    <row r="1122" spans="1:23" ht="12.75" customHeight="1" x14ac:dyDescent="0.2">
      <c r="A1122" s="676"/>
      <c r="B1122" s="676"/>
      <c r="C1122" s="676"/>
      <c r="D1122" s="676"/>
      <c r="E1122" s="676"/>
      <c r="F1122" s="676"/>
      <c r="G1122" s="676"/>
      <c r="H1122" s="676"/>
      <c r="I1122" s="676"/>
      <c r="J1122" s="676"/>
      <c r="K1122" s="675"/>
      <c r="L1122" s="675"/>
      <c r="M1122" s="675"/>
      <c r="N1122" s="675"/>
      <c r="O1122" s="675"/>
      <c r="P1122" s="675"/>
      <c r="Q1122" s="675"/>
      <c r="R1122" s="675"/>
      <c r="S1122" s="675"/>
      <c r="T1122" s="676"/>
      <c r="U1122" s="676"/>
      <c r="V1122" s="676"/>
      <c r="W1122" s="669"/>
    </row>
    <row r="1123" spans="1:23" ht="12.75" customHeight="1" x14ac:dyDescent="0.2">
      <c r="A1123" s="676"/>
      <c r="B1123" s="676"/>
      <c r="C1123" s="676"/>
      <c r="D1123" s="676"/>
      <c r="E1123" s="676"/>
      <c r="F1123" s="676"/>
      <c r="G1123" s="676"/>
      <c r="H1123" s="676"/>
      <c r="I1123" s="676"/>
      <c r="J1123" s="676"/>
      <c r="K1123" s="675"/>
      <c r="L1123" s="675"/>
      <c r="M1123" s="675"/>
      <c r="N1123" s="675"/>
      <c r="O1123" s="675"/>
      <c r="P1123" s="675"/>
      <c r="Q1123" s="675"/>
      <c r="R1123" s="675"/>
      <c r="S1123" s="675"/>
      <c r="T1123" s="676"/>
      <c r="U1123" s="676"/>
      <c r="V1123" s="676"/>
      <c r="W1123" s="669"/>
    </row>
    <row r="1124" spans="1:23" ht="12.75" customHeight="1" x14ac:dyDescent="0.2">
      <c r="A1124" s="676"/>
      <c r="B1124" s="676"/>
      <c r="C1124" s="676"/>
      <c r="D1124" s="676"/>
      <c r="E1124" s="676"/>
      <c r="F1124" s="676"/>
      <c r="G1124" s="676"/>
      <c r="H1124" s="676"/>
      <c r="I1124" s="676"/>
      <c r="J1124" s="676"/>
      <c r="K1124" s="675"/>
      <c r="L1124" s="675"/>
      <c r="M1124" s="675"/>
      <c r="N1124" s="675"/>
      <c r="O1124" s="675"/>
      <c r="P1124" s="675"/>
      <c r="Q1124" s="675"/>
      <c r="R1124" s="675"/>
      <c r="S1124" s="675"/>
      <c r="T1124" s="676"/>
      <c r="U1124" s="676"/>
      <c r="V1124" s="676"/>
      <c r="W1124" s="669"/>
    </row>
    <row r="1125" spans="1:23" ht="12.75" customHeight="1" x14ac:dyDescent="0.2">
      <c r="A1125" s="676"/>
      <c r="B1125" s="676"/>
      <c r="C1125" s="676"/>
      <c r="D1125" s="676"/>
      <c r="E1125" s="676"/>
      <c r="F1125" s="676"/>
      <c r="G1125" s="676"/>
      <c r="H1125" s="676"/>
      <c r="I1125" s="676"/>
      <c r="J1125" s="676"/>
      <c r="K1125" s="675"/>
      <c r="L1125" s="675"/>
      <c r="M1125" s="675"/>
      <c r="N1125" s="675"/>
      <c r="O1125" s="675"/>
      <c r="P1125" s="675"/>
      <c r="Q1125" s="675"/>
      <c r="R1125" s="675"/>
      <c r="S1125" s="675"/>
      <c r="T1125" s="676"/>
      <c r="U1125" s="676"/>
      <c r="V1125" s="676"/>
      <c r="W1125" s="669"/>
    </row>
    <row r="1126" spans="1:23" ht="12.75" customHeight="1" x14ac:dyDescent="0.2">
      <c r="A1126" s="676"/>
      <c r="B1126" s="676"/>
      <c r="C1126" s="676"/>
      <c r="D1126" s="676"/>
      <c r="E1126" s="676"/>
      <c r="F1126" s="676"/>
      <c r="G1126" s="676"/>
      <c r="H1126" s="676"/>
      <c r="I1126" s="676"/>
      <c r="J1126" s="676"/>
      <c r="K1126" s="675"/>
      <c r="L1126" s="675"/>
      <c r="M1126" s="675"/>
      <c r="N1126" s="675"/>
      <c r="O1126" s="675"/>
      <c r="P1126" s="675"/>
      <c r="Q1126" s="675"/>
      <c r="R1126" s="675"/>
      <c r="S1126" s="675"/>
      <c r="T1126" s="676"/>
      <c r="U1126" s="676"/>
      <c r="V1126" s="676"/>
      <c r="W1126" s="669"/>
    </row>
    <row r="1127" spans="1:23" ht="12.75" customHeight="1" x14ac:dyDescent="0.2">
      <c r="A1127" s="676"/>
      <c r="B1127" s="676"/>
      <c r="C1127" s="676"/>
      <c r="D1127" s="676"/>
      <c r="E1127" s="676"/>
      <c r="F1127" s="676"/>
      <c r="G1127" s="676"/>
      <c r="H1127" s="676"/>
      <c r="I1127" s="676"/>
      <c r="J1127" s="676"/>
      <c r="K1127" s="675"/>
      <c r="L1127" s="675"/>
      <c r="M1127" s="675"/>
      <c r="N1127" s="675"/>
      <c r="O1127" s="675"/>
      <c r="P1127" s="675"/>
      <c r="Q1127" s="675"/>
      <c r="R1127" s="675"/>
      <c r="S1127" s="675"/>
      <c r="T1127" s="676"/>
      <c r="U1127" s="676"/>
      <c r="V1127" s="676"/>
      <c r="W1127" s="669"/>
    </row>
    <row r="1128" spans="1:23" ht="12.75" customHeight="1" x14ac:dyDescent="0.2">
      <c r="A1128" s="676"/>
      <c r="B1128" s="676"/>
      <c r="C1128" s="676"/>
      <c r="D1128" s="676"/>
      <c r="E1128" s="676"/>
      <c r="F1128" s="676"/>
      <c r="G1128" s="676"/>
      <c r="H1128" s="676"/>
      <c r="I1128" s="676"/>
      <c r="J1128" s="676"/>
      <c r="K1128" s="675"/>
      <c r="L1128" s="675"/>
      <c r="M1128" s="675"/>
      <c r="N1128" s="675"/>
      <c r="O1128" s="675"/>
      <c r="P1128" s="675"/>
      <c r="Q1128" s="675"/>
      <c r="R1128" s="675"/>
      <c r="S1128" s="675"/>
      <c r="T1128" s="676"/>
      <c r="U1128" s="676"/>
      <c r="V1128" s="676"/>
      <c r="W1128" s="669"/>
    </row>
    <row r="1129" spans="1:23" ht="12.75" customHeight="1" x14ac:dyDescent="0.2">
      <c r="A1129" s="676"/>
      <c r="B1129" s="676"/>
      <c r="C1129" s="676"/>
      <c r="D1129" s="676"/>
      <c r="E1129" s="676"/>
      <c r="F1129" s="676"/>
      <c r="G1129" s="676"/>
      <c r="H1129" s="676"/>
      <c r="I1129" s="676"/>
      <c r="J1129" s="676"/>
      <c r="K1129" s="675"/>
      <c r="L1129" s="675"/>
      <c r="M1129" s="675"/>
      <c r="N1129" s="675"/>
      <c r="O1129" s="675"/>
      <c r="P1129" s="675"/>
      <c r="Q1129" s="675"/>
      <c r="R1129" s="675"/>
      <c r="S1129" s="675"/>
      <c r="T1129" s="676"/>
      <c r="U1129" s="676"/>
      <c r="V1129" s="676"/>
      <c r="W1129" s="669"/>
    </row>
    <row r="1130" spans="1:23" ht="12.75" customHeight="1" x14ac:dyDescent="0.2">
      <c r="A1130" s="676"/>
      <c r="B1130" s="676"/>
      <c r="C1130" s="676"/>
      <c r="D1130" s="676"/>
      <c r="E1130" s="676"/>
      <c r="F1130" s="676"/>
      <c r="G1130" s="676"/>
      <c r="H1130" s="676"/>
      <c r="I1130" s="676"/>
      <c r="J1130" s="676"/>
      <c r="K1130" s="675"/>
      <c r="L1130" s="675"/>
      <c r="M1130" s="675"/>
      <c r="N1130" s="675"/>
      <c r="O1130" s="675"/>
      <c r="P1130" s="675"/>
      <c r="Q1130" s="675"/>
      <c r="R1130" s="675"/>
      <c r="S1130" s="675"/>
      <c r="T1130" s="676"/>
      <c r="U1130" s="676"/>
      <c r="V1130" s="676"/>
      <c r="W1130" s="669"/>
    </row>
    <row r="1131" spans="1:23" ht="12.75" customHeight="1" x14ac:dyDescent="0.2">
      <c r="A1131" s="676"/>
      <c r="B1131" s="676"/>
      <c r="C1131" s="676"/>
      <c r="D1131" s="676"/>
      <c r="E1131" s="676"/>
      <c r="F1131" s="676"/>
      <c r="G1131" s="676"/>
      <c r="H1131" s="676"/>
      <c r="I1131" s="676"/>
      <c r="J1131" s="676"/>
      <c r="K1131" s="675"/>
      <c r="L1131" s="675"/>
      <c r="M1131" s="675"/>
      <c r="N1131" s="675"/>
      <c r="O1131" s="675"/>
      <c r="P1131" s="675"/>
      <c r="Q1131" s="675"/>
      <c r="R1131" s="675"/>
      <c r="S1131" s="675"/>
      <c r="T1131" s="676"/>
      <c r="U1131" s="676"/>
      <c r="V1131" s="676"/>
      <c r="W1131" s="669"/>
    </row>
    <row r="1132" spans="1:23" ht="12.75" customHeight="1" x14ac:dyDescent="0.2">
      <c r="A1132" s="676"/>
      <c r="B1132" s="676"/>
      <c r="C1132" s="676"/>
      <c r="D1132" s="676"/>
      <c r="E1132" s="676"/>
      <c r="F1132" s="676"/>
      <c r="G1132" s="676"/>
      <c r="H1132" s="677"/>
      <c r="I1132" s="676"/>
      <c r="J1132" s="676"/>
      <c r="K1132" s="675"/>
      <c r="L1132" s="675"/>
      <c r="M1132" s="675"/>
      <c r="N1132" s="675"/>
      <c r="O1132" s="675"/>
      <c r="P1132" s="675"/>
      <c r="Q1132" s="675"/>
      <c r="R1132" s="675"/>
      <c r="S1132" s="675"/>
      <c r="T1132" s="676"/>
      <c r="U1132" s="676"/>
      <c r="V1132" s="676"/>
      <c r="W1132" s="669"/>
    </row>
    <row r="1133" spans="1:23" ht="12.75" customHeight="1" x14ac:dyDescent="0.2">
      <c r="A1133" s="676"/>
      <c r="B1133" s="676"/>
      <c r="C1133" s="676"/>
      <c r="D1133" s="676"/>
      <c r="E1133" s="676"/>
      <c r="F1133" s="676"/>
      <c r="G1133" s="676"/>
      <c r="H1133" s="677"/>
      <c r="I1133" s="676"/>
      <c r="J1133" s="676"/>
      <c r="K1133" s="675"/>
      <c r="L1133" s="675"/>
      <c r="M1133" s="675"/>
      <c r="N1133" s="675"/>
      <c r="O1133" s="675"/>
      <c r="P1133" s="675"/>
      <c r="Q1133" s="675"/>
      <c r="R1133" s="675"/>
      <c r="S1133" s="675"/>
      <c r="T1133" s="676"/>
      <c r="U1133" s="676"/>
      <c r="V1133" s="676"/>
      <c r="W1133" s="669"/>
    </row>
    <row r="1134" spans="1:23" ht="12.75" customHeight="1" x14ac:dyDescent="0.2">
      <c r="A1134" s="676"/>
      <c r="B1134" s="676"/>
      <c r="C1134" s="676"/>
      <c r="D1134" s="676"/>
      <c r="E1134" s="676"/>
      <c r="F1134" s="676"/>
      <c r="G1134" s="676"/>
      <c r="H1134" s="677"/>
      <c r="I1134" s="676"/>
      <c r="J1134" s="676"/>
      <c r="K1134" s="675"/>
      <c r="L1134" s="675"/>
      <c r="M1134" s="675"/>
      <c r="N1134" s="675"/>
      <c r="O1134" s="675"/>
      <c r="P1134" s="675"/>
      <c r="Q1134" s="675"/>
      <c r="R1134" s="675"/>
      <c r="S1134" s="675"/>
      <c r="T1134" s="676"/>
      <c r="U1134" s="676"/>
      <c r="V1134" s="676"/>
      <c r="W1134" s="669"/>
    </row>
    <row r="1135" spans="1:23" ht="12.75" customHeight="1" x14ac:dyDescent="0.2">
      <c r="A1135" s="676"/>
      <c r="B1135" s="676"/>
      <c r="C1135" s="676"/>
      <c r="D1135" s="676"/>
      <c r="E1135" s="676"/>
      <c r="F1135" s="676"/>
      <c r="G1135" s="676"/>
      <c r="H1135" s="677"/>
      <c r="I1135" s="676"/>
      <c r="J1135" s="676"/>
      <c r="K1135" s="675"/>
      <c r="L1135" s="675"/>
      <c r="M1135" s="675"/>
      <c r="N1135" s="675"/>
      <c r="O1135" s="675"/>
      <c r="P1135" s="675"/>
      <c r="Q1135" s="675"/>
      <c r="R1135" s="675"/>
      <c r="S1135" s="675"/>
      <c r="T1135" s="676"/>
      <c r="U1135" s="676"/>
      <c r="V1135" s="676"/>
      <c r="W1135" s="669"/>
    </row>
    <row r="1136" spans="1:23" ht="12.75" customHeight="1" x14ac:dyDescent="0.2">
      <c r="A1136" s="676"/>
      <c r="B1136" s="676"/>
      <c r="C1136" s="676"/>
      <c r="D1136" s="676"/>
      <c r="E1136" s="676"/>
      <c r="F1136" s="676"/>
      <c r="G1136" s="676"/>
      <c r="H1136" s="677"/>
      <c r="I1136" s="676"/>
      <c r="J1136" s="676"/>
      <c r="K1136" s="675"/>
      <c r="L1136" s="675"/>
      <c r="M1136" s="675"/>
      <c r="N1136" s="675"/>
      <c r="O1136" s="675"/>
      <c r="P1136" s="675"/>
      <c r="Q1136" s="675"/>
      <c r="R1136" s="675"/>
      <c r="S1136" s="675"/>
      <c r="T1136" s="676"/>
      <c r="U1136" s="676"/>
      <c r="V1136" s="676"/>
      <c r="W1136" s="669"/>
    </row>
    <row r="1137" spans="1:23" ht="12.75" customHeight="1" x14ac:dyDescent="0.2">
      <c r="A1137" s="676"/>
      <c r="B1137" s="676"/>
      <c r="C1137" s="676"/>
      <c r="D1137" s="676"/>
      <c r="E1137" s="676"/>
      <c r="F1137" s="676"/>
      <c r="G1137" s="676"/>
      <c r="H1137" s="677"/>
      <c r="I1137" s="676"/>
      <c r="J1137" s="676"/>
      <c r="K1137" s="675"/>
      <c r="L1137" s="675"/>
      <c r="M1137" s="675"/>
      <c r="N1137" s="675"/>
      <c r="O1137" s="675"/>
      <c r="P1137" s="675"/>
      <c r="Q1137" s="675"/>
      <c r="R1137" s="675"/>
      <c r="S1137" s="675"/>
      <c r="T1137" s="676"/>
      <c r="U1137" s="676"/>
      <c r="V1137" s="676"/>
      <c r="W1137" s="669"/>
    </row>
    <row r="1138" spans="1:23" ht="12.75" customHeight="1" x14ac:dyDescent="0.2">
      <c r="A1138" s="676"/>
      <c r="B1138" s="676"/>
      <c r="C1138" s="676"/>
      <c r="D1138" s="676"/>
      <c r="E1138" s="676"/>
      <c r="F1138" s="676"/>
      <c r="G1138" s="676"/>
      <c r="H1138" s="677"/>
      <c r="I1138" s="676"/>
      <c r="J1138" s="676"/>
      <c r="K1138" s="675"/>
      <c r="L1138" s="675"/>
      <c r="M1138" s="675"/>
      <c r="N1138" s="675"/>
      <c r="O1138" s="675"/>
      <c r="P1138" s="675"/>
      <c r="Q1138" s="675"/>
      <c r="R1138" s="675"/>
      <c r="S1138" s="675"/>
      <c r="T1138" s="676"/>
      <c r="U1138" s="676"/>
      <c r="V1138" s="676"/>
      <c r="W1138" s="669"/>
    </row>
    <row r="1139" spans="1:23" ht="12.75" customHeight="1" x14ac:dyDescent="0.2">
      <c r="A1139" s="676"/>
      <c r="B1139" s="676"/>
      <c r="C1139" s="676"/>
      <c r="D1139" s="676"/>
      <c r="E1139" s="676"/>
      <c r="F1139" s="676"/>
      <c r="G1139" s="676"/>
      <c r="H1139" s="677"/>
      <c r="I1139" s="676"/>
      <c r="J1139" s="676"/>
      <c r="K1139" s="675"/>
      <c r="L1139" s="675"/>
      <c r="M1139" s="675"/>
      <c r="N1139" s="675"/>
      <c r="O1139" s="675"/>
      <c r="P1139" s="675"/>
      <c r="Q1139" s="675"/>
      <c r="R1139" s="675"/>
      <c r="S1139" s="675"/>
      <c r="T1139" s="676"/>
      <c r="U1139" s="676"/>
      <c r="V1139" s="676"/>
      <c r="W1139" s="669"/>
    </row>
    <row r="1140" spans="1:23" ht="12.75" customHeight="1" x14ac:dyDescent="0.2">
      <c r="A1140" s="676"/>
      <c r="B1140" s="676"/>
      <c r="C1140" s="676"/>
      <c r="D1140" s="676"/>
      <c r="E1140" s="676"/>
      <c r="F1140" s="676"/>
      <c r="G1140" s="676"/>
      <c r="H1140" s="677"/>
      <c r="I1140" s="676"/>
      <c r="J1140" s="676"/>
      <c r="K1140" s="675"/>
      <c r="L1140" s="675"/>
      <c r="M1140" s="675"/>
      <c r="N1140" s="675"/>
      <c r="O1140" s="675"/>
      <c r="P1140" s="675"/>
      <c r="Q1140" s="675"/>
      <c r="R1140" s="675"/>
      <c r="S1140" s="675"/>
      <c r="T1140" s="676"/>
      <c r="U1140" s="676"/>
      <c r="V1140" s="676"/>
      <c r="W1140" s="669"/>
    </row>
    <row r="1141" spans="1:23" ht="12.75" customHeight="1" x14ac:dyDescent="0.2">
      <c r="A1141" s="676"/>
      <c r="B1141" s="676"/>
      <c r="C1141" s="676"/>
      <c r="D1141" s="676"/>
      <c r="E1141" s="676"/>
      <c r="F1141" s="676"/>
      <c r="G1141" s="676"/>
      <c r="H1141" s="677"/>
      <c r="I1141" s="676"/>
      <c r="J1141" s="676"/>
      <c r="K1141" s="675"/>
      <c r="L1141" s="675"/>
      <c r="M1141" s="675"/>
      <c r="N1141" s="675"/>
      <c r="O1141" s="675"/>
      <c r="P1141" s="675"/>
      <c r="Q1141" s="675"/>
      <c r="R1141" s="675"/>
      <c r="S1141" s="675"/>
      <c r="T1141" s="676"/>
      <c r="U1141" s="676"/>
      <c r="V1141" s="676"/>
      <c r="W1141" s="669"/>
    </row>
    <row r="1142" spans="1:23" ht="12.75" customHeight="1" x14ac:dyDescent="0.2">
      <c r="A1142" s="676"/>
      <c r="B1142" s="676"/>
      <c r="C1142" s="676"/>
      <c r="D1142" s="676"/>
      <c r="E1142" s="676"/>
      <c r="F1142" s="676"/>
      <c r="G1142" s="676"/>
      <c r="H1142" s="677"/>
      <c r="I1142" s="676"/>
      <c r="J1142" s="676"/>
      <c r="K1142" s="675"/>
      <c r="L1142" s="675"/>
      <c r="M1142" s="675"/>
      <c r="N1142" s="675"/>
      <c r="O1142" s="675"/>
      <c r="P1142" s="675"/>
      <c r="Q1142" s="675"/>
      <c r="R1142" s="675"/>
      <c r="S1142" s="675"/>
      <c r="T1142" s="676"/>
      <c r="U1142" s="676"/>
      <c r="V1142" s="676"/>
      <c r="W1142" s="669"/>
    </row>
    <row r="1143" spans="1:23" ht="12.75" customHeight="1" x14ac:dyDescent="0.2">
      <c r="A1143" s="676"/>
      <c r="B1143" s="676"/>
      <c r="C1143" s="676"/>
      <c r="D1143" s="676"/>
      <c r="E1143" s="676"/>
      <c r="F1143" s="676"/>
      <c r="G1143" s="676"/>
      <c r="H1143" s="677"/>
      <c r="I1143" s="676"/>
      <c r="J1143" s="676"/>
      <c r="K1143" s="675"/>
      <c r="L1143" s="675"/>
      <c r="M1143" s="675"/>
      <c r="N1143" s="675"/>
      <c r="O1143" s="675"/>
      <c r="P1143" s="675"/>
      <c r="Q1143" s="675"/>
      <c r="R1143" s="675"/>
      <c r="S1143" s="675"/>
      <c r="T1143" s="676"/>
      <c r="U1143" s="676"/>
      <c r="V1143" s="676"/>
      <c r="W1143" s="669"/>
    </row>
    <row r="1144" spans="1:23" ht="12.75" customHeight="1" x14ac:dyDescent="0.2">
      <c r="A1144" s="676"/>
      <c r="B1144" s="676"/>
      <c r="C1144" s="676"/>
      <c r="D1144" s="676"/>
      <c r="E1144" s="676"/>
      <c r="F1144" s="676"/>
      <c r="G1144" s="676"/>
      <c r="H1144" s="677"/>
      <c r="I1144" s="676"/>
      <c r="J1144" s="676"/>
      <c r="K1144" s="675"/>
      <c r="L1144" s="675"/>
      <c r="M1144" s="675"/>
      <c r="N1144" s="675"/>
      <c r="O1144" s="675"/>
      <c r="P1144" s="675"/>
      <c r="Q1144" s="675"/>
      <c r="R1144" s="675"/>
      <c r="S1144" s="675"/>
      <c r="T1144" s="676"/>
      <c r="U1144" s="676"/>
      <c r="V1144" s="676"/>
      <c r="W1144" s="669"/>
    </row>
    <row r="1145" spans="1:23" ht="12.75" customHeight="1" x14ac:dyDescent="0.2">
      <c r="A1145" s="676"/>
      <c r="B1145" s="676"/>
      <c r="C1145" s="676"/>
      <c r="D1145" s="676"/>
      <c r="E1145" s="676"/>
      <c r="F1145" s="676"/>
      <c r="G1145" s="676"/>
      <c r="H1145" s="677"/>
      <c r="I1145" s="676"/>
      <c r="J1145" s="676"/>
      <c r="K1145" s="675"/>
      <c r="L1145" s="675"/>
      <c r="M1145" s="675"/>
      <c r="N1145" s="675"/>
      <c r="O1145" s="675"/>
      <c r="P1145" s="675"/>
      <c r="Q1145" s="675"/>
      <c r="R1145" s="675"/>
      <c r="S1145" s="675"/>
      <c r="T1145" s="676"/>
      <c r="U1145" s="676"/>
      <c r="V1145" s="676"/>
      <c r="W1145" s="669"/>
    </row>
    <row r="1146" spans="1:23" ht="12.75" customHeight="1" x14ac:dyDescent="0.2">
      <c r="A1146" s="676"/>
      <c r="B1146" s="676"/>
      <c r="C1146" s="676"/>
      <c r="D1146" s="676"/>
      <c r="E1146" s="676"/>
      <c r="F1146" s="676"/>
      <c r="G1146" s="676"/>
      <c r="H1146" s="677"/>
      <c r="I1146" s="676"/>
      <c r="J1146" s="676"/>
      <c r="K1146" s="675"/>
      <c r="L1146" s="675"/>
      <c r="M1146" s="675"/>
      <c r="N1146" s="675"/>
      <c r="O1146" s="675"/>
      <c r="P1146" s="675"/>
      <c r="Q1146" s="675"/>
      <c r="R1146" s="675"/>
      <c r="S1146" s="675"/>
      <c r="T1146" s="676"/>
      <c r="U1146" s="676"/>
      <c r="V1146" s="676"/>
      <c r="W1146" s="669"/>
    </row>
    <row r="1147" spans="1:23" ht="12.75" customHeight="1" x14ac:dyDescent="0.2">
      <c r="A1147" s="676"/>
      <c r="B1147" s="676"/>
      <c r="C1147" s="676"/>
      <c r="D1147" s="676"/>
      <c r="E1147" s="676"/>
      <c r="F1147" s="676"/>
      <c r="G1147" s="676"/>
      <c r="H1147" s="677"/>
      <c r="I1147" s="676"/>
      <c r="J1147" s="676"/>
      <c r="K1147" s="675"/>
      <c r="L1147" s="675"/>
      <c r="M1147" s="675"/>
      <c r="N1147" s="675"/>
      <c r="O1147" s="675"/>
      <c r="P1147" s="675"/>
      <c r="Q1147" s="675"/>
      <c r="R1147" s="675"/>
      <c r="S1147" s="675"/>
      <c r="T1147" s="676"/>
      <c r="U1147" s="676"/>
      <c r="V1147" s="676"/>
      <c r="W1147" s="669"/>
    </row>
    <row r="1148" spans="1:23" ht="12.75" customHeight="1" x14ac:dyDescent="0.2">
      <c r="A1148" s="676"/>
      <c r="B1148" s="676"/>
      <c r="C1148" s="676"/>
      <c r="D1148" s="676"/>
      <c r="E1148" s="676"/>
      <c r="F1148" s="676"/>
      <c r="G1148" s="676"/>
      <c r="H1148" s="677"/>
      <c r="I1148" s="676"/>
      <c r="J1148" s="676"/>
      <c r="K1148" s="675"/>
      <c r="L1148" s="675"/>
      <c r="M1148" s="675"/>
      <c r="N1148" s="675"/>
      <c r="O1148" s="675"/>
      <c r="P1148" s="675"/>
      <c r="Q1148" s="675"/>
      <c r="R1148" s="675"/>
      <c r="S1148" s="675"/>
      <c r="T1148" s="676"/>
      <c r="U1148" s="676"/>
      <c r="V1148" s="676"/>
      <c r="W1148" s="669"/>
    </row>
    <row r="1149" spans="1:23" ht="12.75" customHeight="1" x14ac:dyDescent="0.2">
      <c r="A1149" s="676"/>
      <c r="B1149" s="676"/>
      <c r="C1149" s="676"/>
      <c r="D1149" s="676"/>
      <c r="E1149" s="676"/>
      <c r="F1149" s="676"/>
      <c r="G1149" s="676"/>
      <c r="H1149" s="677"/>
      <c r="I1149" s="676"/>
      <c r="J1149" s="676"/>
      <c r="K1149" s="675"/>
      <c r="L1149" s="675"/>
      <c r="M1149" s="675"/>
      <c r="N1149" s="675"/>
      <c r="O1149" s="675"/>
      <c r="P1149" s="675"/>
      <c r="Q1149" s="675"/>
      <c r="R1149" s="675"/>
      <c r="S1149" s="675"/>
      <c r="T1149" s="676"/>
      <c r="U1149" s="676"/>
      <c r="V1149" s="676"/>
      <c r="W1149" s="669"/>
    </row>
    <row r="1150" spans="1:23" ht="12.75" customHeight="1" x14ac:dyDescent="0.2">
      <c r="A1150" s="676"/>
      <c r="B1150" s="676"/>
      <c r="C1150" s="676"/>
      <c r="D1150" s="676"/>
      <c r="E1150" s="676"/>
      <c r="F1150" s="676"/>
      <c r="G1150" s="676"/>
      <c r="H1150" s="677"/>
      <c r="I1150" s="676"/>
      <c r="J1150" s="676"/>
      <c r="K1150" s="675"/>
      <c r="L1150" s="675"/>
      <c r="M1150" s="675"/>
      <c r="N1150" s="675"/>
      <c r="O1150" s="675"/>
      <c r="P1150" s="675"/>
      <c r="Q1150" s="675"/>
      <c r="R1150" s="675"/>
      <c r="S1150" s="675"/>
      <c r="T1150" s="676"/>
      <c r="U1150" s="676"/>
      <c r="V1150" s="676"/>
      <c r="W1150" s="669"/>
    </row>
    <row r="1151" spans="1:23" ht="12.75" customHeight="1" x14ac:dyDescent="0.2">
      <c r="A1151" s="676"/>
      <c r="B1151" s="676"/>
      <c r="C1151" s="676"/>
      <c r="D1151" s="676"/>
      <c r="E1151" s="676"/>
      <c r="F1151" s="676"/>
      <c r="G1151" s="676"/>
      <c r="H1151" s="677"/>
      <c r="I1151" s="676"/>
      <c r="J1151" s="676"/>
      <c r="K1151" s="675"/>
      <c r="L1151" s="675"/>
      <c r="M1151" s="675"/>
      <c r="N1151" s="675"/>
      <c r="O1151" s="675"/>
      <c r="P1151" s="675"/>
      <c r="Q1151" s="675"/>
      <c r="R1151" s="675"/>
      <c r="S1151" s="675"/>
      <c r="T1151" s="676"/>
      <c r="U1151" s="676"/>
      <c r="V1151" s="676"/>
      <c r="W1151" s="669"/>
    </row>
    <row r="1152" spans="1:23" ht="12.75" customHeight="1" x14ac:dyDescent="0.2">
      <c r="A1152" s="676"/>
      <c r="B1152" s="676"/>
      <c r="C1152" s="676"/>
      <c r="D1152" s="676"/>
      <c r="E1152" s="676"/>
      <c r="F1152" s="676"/>
      <c r="G1152" s="676"/>
      <c r="H1152" s="676"/>
      <c r="I1152" s="676"/>
      <c r="J1152" s="676"/>
      <c r="K1152" s="675"/>
      <c r="L1152" s="675"/>
      <c r="M1152" s="675"/>
      <c r="N1152" s="675"/>
      <c r="O1152" s="675"/>
      <c r="P1152" s="675"/>
      <c r="Q1152" s="675"/>
      <c r="R1152" s="675"/>
      <c r="S1152" s="675"/>
      <c r="T1152" s="676"/>
      <c r="U1152" s="676"/>
      <c r="V1152" s="676"/>
      <c r="W1152" s="669"/>
    </row>
    <row r="1153" spans="1:23" ht="12.75" customHeight="1" x14ac:dyDescent="0.2">
      <c r="A1153" s="676"/>
      <c r="B1153" s="676"/>
      <c r="C1153" s="676"/>
      <c r="D1153" s="676"/>
      <c r="E1153" s="676"/>
      <c r="F1153" s="676"/>
      <c r="G1153" s="676"/>
      <c r="H1153" s="676"/>
      <c r="I1153" s="676"/>
      <c r="J1153" s="676"/>
      <c r="K1153" s="675"/>
      <c r="L1153" s="675"/>
      <c r="M1153" s="675"/>
      <c r="N1153" s="675"/>
      <c r="O1153" s="675"/>
      <c r="P1153" s="675"/>
      <c r="Q1153" s="675"/>
      <c r="R1153" s="675"/>
      <c r="S1153" s="675"/>
      <c r="T1153" s="676"/>
      <c r="U1153" s="676"/>
      <c r="V1153" s="676"/>
      <c r="W1153" s="669"/>
    </row>
    <row r="1154" spans="1:23" ht="12.75" customHeight="1" x14ac:dyDescent="0.2">
      <c r="A1154" s="676"/>
      <c r="B1154" s="676"/>
      <c r="C1154" s="676"/>
      <c r="D1154" s="676"/>
      <c r="E1154" s="676"/>
      <c r="F1154" s="676"/>
      <c r="G1154" s="676"/>
      <c r="H1154" s="676"/>
      <c r="I1154" s="676"/>
      <c r="J1154" s="676"/>
      <c r="K1154" s="675"/>
      <c r="L1154" s="675"/>
      <c r="M1154" s="675"/>
      <c r="N1154" s="675"/>
      <c r="O1154" s="675"/>
      <c r="P1154" s="675"/>
      <c r="Q1154" s="675"/>
      <c r="R1154" s="675"/>
      <c r="S1154" s="675"/>
      <c r="T1154" s="676"/>
      <c r="U1154" s="676"/>
      <c r="V1154" s="676"/>
      <c r="W1154" s="669"/>
    </row>
    <row r="1155" spans="1:23" ht="12.75" customHeight="1" x14ac:dyDescent="0.2">
      <c r="A1155" s="676"/>
      <c r="B1155" s="676"/>
      <c r="C1155" s="676"/>
      <c r="D1155" s="676"/>
      <c r="E1155" s="676"/>
      <c r="F1155" s="676"/>
      <c r="G1155" s="676"/>
      <c r="H1155" s="676"/>
      <c r="I1155" s="676"/>
      <c r="J1155" s="676"/>
      <c r="K1155" s="675"/>
      <c r="L1155" s="675"/>
      <c r="M1155" s="675"/>
      <c r="N1155" s="675"/>
      <c r="O1155" s="675"/>
      <c r="P1155" s="675"/>
      <c r="Q1155" s="675"/>
      <c r="R1155" s="675"/>
      <c r="S1155" s="675"/>
      <c r="T1155" s="676"/>
      <c r="U1155" s="676"/>
      <c r="V1155" s="676"/>
      <c r="W1155" s="669"/>
    </row>
    <row r="1156" spans="1:23" ht="12.75" customHeight="1" x14ac:dyDescent="0.2">
      <c r="A1156" s="676"/>
      <c r="B1156" s="676"/>
      <c r="C1156" s="676"/>
      <c r="D1156" s="676"/>
      <c r="E1156" s="676"/>
      <c r="F1156" s="676"/>
      <c r="G1156" s="676"/>
      <c r="H1156" s="676"/>
      <c r="I1156" s="676"/>
      <c r="J1156" s="676"/>
      <c r="K1156" s="675"/>
      <c r="L1156" s="675"/>
      <c r="M1156" s="675"/>
      <c r="N1156" s="675"/>
      <c r="O1156" s="675"/>
      <c r="P1156" s="675"/>
      <c r="Q1156" s="675"/>
      <c r="R1156" s="675"/>
      <c r="S1156" s="675"/>
      <c r="T1156" s="676"/>
      <c r="U1156" s="676"/>
      <c r="V1156" s="676"/>
      <c r="W1156" s="669"/>
    </row>
    <row r="1157" spans="1:23" ht="12.75" customHeight="1" x14ac:dyDescent="0.2">
      <c r="A1157" s="676"/>
      <c r="B1157" s="676"/>
      <c r="C1157" s="676"/>
      <c r="D1157" s="676"/>
      <c r="E1157" s="676"/>
      <c r="F1157" s="676"/>
      <c r="G1157" s="676"/>
      <c r="H1157" s="676"/>
      <c r="I1157" s="676"/>
      <c r="J1157" s="676"/>
      <c r="K1157" s="675"/>
      <c r="L1157" s="675"/>
      <c r="M1157" s="675"/>
      <c r="N1157" s="675"/>
      <c r="O1157" s="675"/>
      <c r="P1157" s="675"/>
      <c r="Q1157" s="675"/>
      <c r="R1157" s="675"/>
      <c r="S1157" s="675"/>
      <c r="T1157" s="676"/>
      <c r="U1157" s="676"/>
      <c r="V1157" s="676"/>
      <c r="W1157" s="669"/>
    </row>
    <row r="1158" spans="1:23" ht="12.75" customHeight="1" x14ac:dyDescent="0.2">
      <c r="A1158" s="676"/>
      <c r="B1158" s="676"/>
      <c r="C1158" s="676"/>
      <c r="D1158" s="676"/>
      <c r="E1158" s="676"/>
      <c r="F1158" s="676"/>
      <c r="G1158" s="676"/>
      <c r="H1158" s="676"/>
      <c r="I1158" s="676"/>
      <c r="J1158" s="676"/>
      <c r="K1158" s="675"/>
      <c r="L1158" s="675"/>
      <c r="M1158" s="675"/>
      <c r="N1158" s="675"/>
      <c r="O1158" s="675"/>
      <c r="P1158" s="675"/>
      <c r="Q1158" s="675"/>
      <c r="R1158" s="675"/>
      <c r="S1158" s="675"/>
      <c r="T1158" s="676"/>
      <c r="U1158" s="676"/>
      <c r="V1158" s="676"/>
      <c r="W1158" s="669"/>
    </row>
    <row r="1159" spans="1:23" ht="12.75" customHeight="1" x14ac:dyDescent="0.2">
      <c r="A1159" s="676"/>
      <c r="B1159" s="676"/>
      <c r="C1159" s="676"/>
      <c r="D1159" s="676"/>
      <c r="E1159" s="676"/>
      <c r="F1159" s="676"/>
      <c r="G1159" s="676"/>
      <c r="H1159" s="676"/>
      <c r="I1159" s="676"/>
      <c r="J1159" s="676"/>
      <c r="K1159" s="675"/>
      <c r="L1159" s="675"/>
      <c r="M1159" s="675"/>
      <c r="N1159" s="675"/>
      <c r="O1159" s="675"/>
      <c r="P1159" s="675"/>
      <c r="Q1159" s="675"/>
      <c r="R1159" s="675"/>
      <c r="S1159" s="675"/>
      <c r="T1159" s="676"/>
      <c r="U1159" s="676"/>
      <c r="V1159" s="676"/>
      <c r="W1159" s="669"/>
    </row>
    <row r="1160" spans="1:23" ht="12.75" customHeight="1" x14ac:dyDescent="0.2">
      <c r="A1160" s="676"/>
      <c r="B1160" s="676"/>
      <c r="C1160" s="676"/>
      <c r="D1160" s="676"/>
      <c r="E1160" s="676"/>
      <c r="F1160" s="676"/>
      <c r="G1160" s="676"/>
      <c r="H1160" s="676"/>
      <c r="I1160" s="676"/>
      <c r="J1160" s="676"/>
      <c r="K1160" s="675"/>
      <c r="L1160" s="675"/>
      <c r="M1160" s="675"/>
      <c r="N1160" s="675"/>
      <c r="O1160" s="675"/>
      <c r="P1160" s="675"/>
      <c r="Q1160" s="675"/>
      <c r="R1160" s="675"/>
      <c r="S1160" s="675"/>
      <c r="T1160" s="676"/>
      <c r="U1160" s="676"/>
      <c r="V1160" s="676"/>
      <c r="W1160" s="669"/>
    </row>
    <row r="1161" spans="1:23" ht="12.75" customHeight="1" x14ac:dyDescent="0.2">
      <c r="A1161" s="676"/>
      <c r="B1161" s="676"/>
      <c r="C1161" s="676"/>
      <c r="D1161" s="676"/>
      <c r="E1161" s="676"/>
      <c r="F1161" s="676"/>
      <c r="G1161" s="676"/>
      <c r="H1161" s="676"/>
      <c r="I1161" s="676"/>
      <c r="J1161" s="676"/>
      <c r="K1161" s="675"/>
      <c r="L1161" s="675"/>
      <c r="M1161" s="675"/>
      <c r="N1161" s="675"/>
      <c r="O1161" s="675"/>
      <c r="P1161" s="675"/>
      <c r="Q1161" s="675"/>
      <c r="R1161" s="675"/>
      <c r="S1161" s="675"/>
      <c r="T1161" s="676"/>
      <c r="U1161" s="676"/>
      <c r="V1161" s="676"/>
      <c r="W1161" s="669"/>
    </row>
    <row r="1162" spans="1:23" ht="12.75" customHeight="1" x14ac:dyDescent="0.2">
      <c r="A1162" s="676"/>
      <c r="B1162" s="676"/>
      <c r="C1162" s="676"/>
      <c r="D1162" s="676"/>
      <c r="E1162" s="676"/>
      <c r="F1162" s="676"/>
      <c r="G1162" s="676"/>
      <c r="H1162" s="676"/>
      <c r="I1162" s="676"/>
      <c r="J1162" s="676"/>
      <c r="K1162" s="675"/>
      <c r="L1162" s="675"/>
      <c r="M1162" s="675"/>
      <c r="N1162" s="675"/>
      <c r="O1162" s="675"/>
      <c r="P1162" s="675"/>
      <c r="Q1162" s="675"/>
      <c r="R1162" s="675"/>
      <c r="S1162" s="675"/>
      <c r="T1162" s="676"/>
      <c r="U1162" s="676"/>
      <c r="V1162" s="676"/>
      <c r="W1162" s="669"/>
    </row>
    <row r="1163" spans="1:23" ht="12.75" customHeight="1" x14ac:dyDescent="0.2">
      <c r="A1163" s="676"/>
      <c r="B1163" s="676"/>
      <c r="C1163" s="676"/>
      <c r="D1163" s="676"/>
      <c r="E1163" s="676"/>
      <c r="F1163" s="676"/>
      <c r="G1163" s="676"/>
      <c r="H1163" s="676"/>
      <c r="I1163" s="676"/>
      <c r="J1163" s="676"/>
      <c r="K1163" s="675"/>
      <c r="L1163" s="675"/>
      <c r="M1163" s="675"/>
      <c r="N1163" s="675"/>
      <c r="O1163" s="675"/>
      <c r="P1163" s="675"/>
      <c r="Q1163" s="675"/>
      <c r="R1163" s="675"/>
      <c r="S1163" s="675"/>
      <c r="T1163" s="676"/>
      <c r="U1163" s="676"/>
      <c r="V1163" s="676"/>
      <c r="W1163" s="669"/>
    </row>
    <row r="1164" spans="1:23" ht="12.75" customHeight="1" x14ac:dyDescent="0.2">
      <c r="A1164" s="676"/>
      <c r="B1164" s="676"/>
      <c r="C1164" s="676"/>
      <c r="D1164" s="676"/>
      <c r="E1164" s="676"/>
      <c r="F1164" s="676"/>
      <c r="G1164" s="676"/>
      <c r="H1164" s="676"/>
      <c r="I1164" s="676"/>
      <c r="J1164" s="676"/>
      <c r="K1164" s="675"/>
      <c r="L1164" s="675"/>
      <c r="M1164" s="675"/>
      <c r="N1164" s="675"/>
      <c r="O1164" s="675"/>
      <c r="P1164" s="675"/>
      <c r="Q1164" s="675"/>
      <c r="R1164" s="675"/>
      <c r="S1164" s="675"/>
      <c r="T1164" s="676"/>
      <c r="U1164" s="676"/>
      <c r="V1164" s="676"/>
      <c r="W1164" s="669"/>
    </row>
    <row r="1165" spans="1:23" ht="12.75" customHeight="1" x14ac:dyDescent="0.2">
      <c r="A1165" s="676"/>
      <c r="B1165" s="676"/>
      <c r="C1165" s="676"/>
      <c r="D1165" s="676"/>
      <c r="E1165" s="676"/>
      <c r="F1165" s="676"/>
      <c r="G1165" s="676"/>
      <c r="H1165" s="676"/>
      <c r="I1165" s="676"/>
      <c r="J1165" s="676"/>
      <c r="K1165" s="675"/>
      <c r="L1165" s="675"/>
      <c r="M1165" s="675"/>
      <c r="N1165" s="675"/>
      <c r="O1165" s="675"/>
      <c r="P1165" s="675"/>
      <c r="Q1165" s="675"/>
      <c r="R1165" s="675"/>
      <c r="S1165" s="675"/>
      <c r="T1165" s="676"/>
      <c r="U1165" s="676"/>
      <c r="V1165" s="676"/>
      <c r="W1165" s="669"/>
    </row>
    <row r="1166" spans="1:23" ht="12.75" customHeight="1" x14ac:dyDescent="0.2">
      <c r="A1166" s="676"/>
      <c r="B1166" s="676"/>
      <c r="C1166" s="676"/>
      <c r="D1166" s="676"/>
      <c r="E1166" s="676"/>
      <c r="F1166" s="676"/>
      <c r="G1166" s="676"/>
      <c r="H1166" s="676"/>
      <c r="I1166" s="676"/>
      <c r="J1166" s="676"/>
      <c r="K1166" s="675"/>
      <c r="L1166" s="675"/>
      <c r="M1166" s="675"/>
      <c r="N1166" s="675"/>
      <c r="O1166" s="675"/>
      <c r="P1166" s="675"/>
      <c r="Q1166" s="675"/>
      <c r="R1166" s="675"/>
      <c r="S1166" s="675"/>
      <c r="T1166" s="676"/>
      <c r="U1166" s="676"/>
      <c r="V1166" s="676"/>
      <c r="W1166" s="669"/>
    </row>
    <row r="1167" spans="1:23" ht="12.75" customHeight="1" x14ac:dyDescent="0.2">
      <c r="A1167" s="676"/>
      <c r="B1167" s="676"/>
      <c r="C1167" s="676"/>
      <c r="D1167" s="676"/>
      <c r="E1167" s="676"/>
      <c r="F1167" s="676"/>
      <c r="G1167" s="676"/>
      <c r="H1167" s="676"/>
      <c r="I1167" s="676"/>
      <c r="J1167" s="676"/>
      <c r="K1167" s="675"/>
      <c r="L1167" s="675"/>
      <c r="M1167" s="675"/>
      <c r="N1167" s="675"/>
      <c r="O1167" s="675"/>
      <c r="P1167" s="675"/>
      <c r="Q1167" s="675"/>
      <c r="R1167" s="675"/>
      <c r="S1167" s="675"/>
      <c r="T1167" s="676"/>
      <c r="U1167" s="676"/>
      <c r="V1167" s="676"/>
      <c r="W1167" s="669"/>
    </row>
    <row r="1168" spans="1:23" ht="12.75" customHeight="1" x14ac:dyDescent="0.2">
      <c r="A1168" s="676"/>
      <c r="B1168" s="676"/>
      <c r="C1168" s="676"/>
      <c r="D1168" s="676"/>
      <c r="E1168" s="676"/>
      <c r="F1168" s="676"/>
      <c r="G1168" s="676"/>
      <c r="H1168" s="676"/>
      <c r="I1168" s="676"/>
      <c r="J1168" s="676"/>
      <c r="K1168" s="675"/>
      <c r="L1168" s="675"/>
      <c r="M1168" s="675"/>
      <c r="N1168" s="675"/>
      <c r="O1168" s="675"/>
      <c r="P1168" s="675"/>
      <c r="Q1168" s="675"/>
      <c r="R1168" s="675"/>
      <c r="S1168" s="675"/>
      <c r="T1168" s="676"/>
      <c r="U1168" s="676"/>
      <c r="V1168" s="676"/>
      <c r="W1168" s="669"/>
    </row>
    <row r="1169" spans="1:23" ht="12.75" customHeight="1" x14ac:dyDescent="0.2">
      <c r="A1169" s="676"/>
      <c r="B1169" s="676"/>
      <c r="C1169" s="676"/>
      <c r="D1169" s="676"/>
      <c r="E1169" s="676"/>
      <c r="F1169" s="676"/>
      <c r="G1169" s="676"/>
      <c r="H1169" s="676"/>
      <c r="I1169" s="676"/>
      <c r="J1169" s="676"/>
      <c r="K1169" s="675"/>
      <c r="L1169" s="675"/>
      <c r="M1169" s="675"/>
      <c r="N1169" s="675"/>
      <c r="O1169" s="675"/>
      <c r="P1169" s="675"/>
      <c r="Q1169" s="675"/>
      <c r="R1169" s="675"/>
      <c r="S1169" s="675"/>
      <c r="T1169" s="676"/>
      <c r="U1169" s="676"/>
      <c r="V1169" s="676"/>
      <c r="W1169" s="669"/>
    </row>
    <row r="1170" spans="1:23" ht="12.75" customHeight="1" x14ac:dyDescent="0.2">
      <c r="A1170" s="676"/>
      <c r="B1170" s="676"/>
      <c r="C1170" s="676"/>
      <c r="D1170" s="676"/>
      <c r="E1170" s="676"/>
      <c r="F1170" s="676"/>
      <c r="G1170" s="676"/>
      <c r="H1170" s="676"/>
      <c r="I1170" s="676"/>
      <c r="J1170" s="676"/>
      <c r="K1170" s="675"/>
      <c r="L1170" s="675"/>
      <c r="M1170" s="675"/>
      <c r="N1170" s="675"/>
      <c r="O1170" s="675"/>
      <c r="P1170" s="675"/>
      <c r="Q1170" s="675"/>
      <c r="R1170" s="675"/>
      <c r="S1170" s="675"/>
      <c r="T1170" s="676"/>
      <c r="U1170" s="676"/>
      <c r="V1170" s="676"/>
      <c r="W1170" s="669"/>
    </row>
    <row r="1171" spans="1:23" ht="12.75" customHeight="1" x14ac:dyDescent="0.2">
      <c r="A1171" s="676"/>
      <c r="B1171" s="676"/>
      <c r="C1171" s="676"/>
      <c r="D1171" s="676"/>
      <c r="E1171" s="676"/>
      <c r="F1171" s="676"/>
      <c r="G1171" s="676"/>
      <c r="H1171" s="676"/>
      <c r="I1171" s="676"/>
      <c r="J1171" s="676"/>
      <c r="K1171" s="675"/>
      <c r="L1171" s="675"/>
      <c r="M1171" s="675"/>
      <c r="N1171" s="675"/>
      <c r="O1171" s="675"/>
      <c r="P1171" s="675"/>
      <c r="Q1171" s="675"/>
      <c r="R1171" s="675"/>
      <c r="S1171" s="675"/>
      <c r="T1171" s="676"/>
      <c r="U1171" s="676"/>
      <c r="V1171" s="676"/>
      <c r="W1171" s="669"/>
    </row>
    <row r="1172" spans="1:23" ht="12.75" customHeight="1" x14ac:dyDescent="0.2">
      <c r="A1172" s="676"/>
      <c r="B1172" s="676"/>
      <c r="C1172" s="676"/>
      <c r="D1172" s="676"/>
      <c r="E1172" s="676"/>
      <c r="F1172" s="676"/>
      <c r="G1172" s="676"/>
      <c r="H1172" s="677"/>
      <c r="I1172" s="676"/>
      <c r="J1172" s="676"/>
      <c r="K1172" s="675"/>
      <c r="L1172" s="675"/>
      <c r="M1172" s="675"/>
      <c r="N1172" s="675"/>
      <c r="O1172" s="675"/>
      <c r="P1172" s="675"/>
      <c r="Q1172" s="675"/>
      <c r="R1172" s="675"/>
      <c r="S1172" s="675"/>
      <c r="T1172" s="676"/>
      <c r="U1172" s="676"/>
      <c r="V1172" s="676"/>
      <c r="W1172" s="669"/>
    </row>
    <row r="1173" spans="1:23" ht="12.75" customHeight="1" x14ac:dyDescent="0.2">
      <c r="A1173" s="676"/>
      <c r="B1173" s="676"/>
      <c r="C1173" s="676"/>
      <c r="D1173" s="676"/>
      <c r="E1173" s="676"/>
      <c r="F1173" s="676"/>
      <c r="G1173" s="676"/>
      <c r="H1173" s="677"/>
      <c r="I1173" s="676"/>
      <c r="J1173" s="676"/>
      <c r="K1173" s="675"/>
      <c r="L1173" s="675"/>
      <c r="M1173" s="675"/>
      <c r="N1173" s="675"/>
      <c r="O1173" s="675"/>
      <c r="P1173" s="675"/>
      <c r="Q1173" s="675"/>
      <c r="R1173" s="675"/>
      <c r="S1173" s="675"/>
      <c r="T1173" s="676"/>
      <c r="U1173" s="676"/>
      <c r="V1173" s="676"/>
      <c r="W1173" s="669"/>
    </row>
    <row r="1174" spans="1:23" ht="12.75" customHeight="1" x14ac:dyDescent="0.2">
      <c r="A1174" s="676"/>
      <c r="B1174" s="676"/>
      <c r="C1174" s="676"/>
      <c r="D1174" s="676"/>
      <c r="E1174" s="676"/>
      <c r="F1174" s="676"/>
      <c r="G1174" s="676"/>
      <c r="H1174" s="677"/>
      <c r="I1174" s="676"/>
      <c r="J1174" s="676"/>
      <c r="K1174" s="675"/>
      <c r="L1174" s="675"/>
      <c r="M1174" s="675"/>
      <c r="N1174" s="675"/>
      <c r="O1174" s="675"/>
      <c r="P1174" s="675"/>
      <c r="Q1174" s="675"/>
      <c r="R1174" s="675"/>
      <c r="S1174" s="675"/>
      <c r="T1174" s="676"/>
      <c r="U1174" s="676"/>
      <c r="V1174" s="676"/>
      <c r="W1174" s="669"/>
    </row>
    <row r="1175" spans="1:23" ht="12.75" customHeight="1" x14ac:dyDescent="0.2">
      <c r="A1175" s="676"/>
      <c r="B1175" s="676"/>
      <c r="C1175" s="676"/>
      <c r="D1175" s="676"/>
      <c r="E1175" s="676"/>
      <c r="F1175" s="676"/>
      <c r="G1175" s="676"/>
      <c r="H1175" s="677"/>
      <c r="I1175" s="676"/>
      <c r="J1175" s="676"/>
      <c r="K1175" s="675"/>
      <c r="L1175" s="675"/>
      <c r="M1175" s="675"/>
      <c r="N1175" s="675"/>
      <c r="O1175" s="675"/>
      <c r="P1175" s="675"/>
      <c r="Q1175" s="675"/>
      <c r="R1175" s="675"/>
      <c r="S1175" s="675"/>
      <c r="T1175" s="676"/>
      <c r="U1175" s="676"/>
      <c r="V1175" s="676"/>
      <c r="W1175" s="669"/>
    </row>
    <row r="1176" spans="1:23" ht="12.75" customHeight="1" x14ac:dyDescent="0.2">
      <c r="A1176" s="676"/>
      <c r="B1176" s="676"/>
      <c r="C1176" s="676"/>
      <c r="D1176" s="676"/>
      <c r="E1176" s="676"/>
      <c r="F1176" s="676"/>
      <c r="G1176" s="676"/>
      <c r="H1176" s="677"/>
      <c r="I1176" s="676"/>
      <c r="J1176" s="676"/>
      <c r="K1176" s="675"/>
      <c r="L1176" s="675"/>
      <c r="M1176" s="675"/>
      <c r="N1176" s="675"/>
      <c r="O1176" s="675"/>
      <c r="P1176" s="675"/>
      <c r="Q1176" s="675"/>
      <c r="R1176" s="675"/>
      <c r="S1176" s="675"/>
      <c r="T1176" s="676"/>
      <c r="U1176" s="676"/>
      <c r="V1176" s="676"/>
      <c r="W1176" s="669"/>
    </row>
    <row r="1177" spans="1:23" ht="12.75" customHeight="1" x14ac:dyDescent="0.2">
      <c r="A1177" s="676"/>
      <c r="B1177" s="676"/>
      <c r="C1177" s="676"/>
      <c r="D1177" s="676"/>
      <c r="E1177" s="676"/>
      <c r="F1177" s="676"/>
      <c r="G1177" s="676"/>
      <c r="H1177" s="677"/>
      <c r="I1177" s="676"/>
      <c r="J1177" s="676"/>
      <c r="K1177" s="675"/>
      <c r="L1177" s="675"/>
      <c r="M1177" s="675"/>
      <c r="N1177" s="675"/>
      <c r="O1177" s="675"/>
      <c r="P1177" s="675"/>
      <c r="Q1177" s="675"/>
      <c r="R1177" s="675"/>
      <c r="S1177" s="675"/>
      <c r="T1177" s="676"/>
      <c r="U1177" s="676"/>
      <c r="V1177" s="676"/>
      <c r="W1177" s="669"/>
    </row>
    <row r="1178" spans="1:23" ht="12.75" customHeight="1" x14ac:dyDescent="0.2">
      <c r="A1178" s="676"/>
      <c r="B1178" s="676"/>
      <c r="C1178" s="676"/>
      <c r="D1178" s="676"/>
      <c r="E1178" s="676"/>
      <c r="F1178" s="676"/>
      <c r="G1178" s="676"/>
      <c r="H1178" s="677"/>
      <c r="I1178" s="676"/>
      <c r="J1178" s="676"/>
      <c r="K1178" s="675"/>
      <c r="L1178" s="675"/>
      <c r="M1178" s="675"/>
      <c r="N1178" s="675"/>
      <c r="O1178" s="675"/>
      <c r="P1178" s="675"/>
      <c r="Q1178" s="675"/>
      <c r="R1178" s="675"/>
      <c r="S1178" s="675"/>
      <c r="T1178" s="676"/>
      <c r="U1178" s="676"/>
      <c r="V1178" s="676"/>
      <c r="W1178" s="669"/>
    </row>
    <row r="1179" spans="1:23" ht="12.75" customHeight="1" x14ac:dyDescent="0.2">
      <c r="A1179" s="676"/>
      <c r="B1179" s="676"/>
      <c r="C1179" s="676"/>
      <c r="D1179" s="676"/>
      <c r="E1179" s="676"/>
      <c r="F1179" s="676"/>
      <c r="G1179" s="676"/>
      <c r="H1179" s="677"/>
      <c r="I1179" s="676"/>
      <c r="J1179" s="676"/>
      <c r="K1179" s="675"/>
      <c r="L1179" s="675"/>
      <c r="M1179" s="675"/>
      <c r="N1179" s="675"/>
      <c r="O1179" s="675"/>
      <c r="P1179" s="675"/>
      <c r="Q1179" s="675"/>
      <c r="R1179" s="675"/>
      <c r="S1179" s="675"/>
      <c r="T1179" s="676"/>
      <c r="U1179" s="676"/>
      <c r="V1179" s="676"/>
      <c r="W1179" s="669"/>
    </row>
    <row r="1180" spans="1:23" ht="12.75" customHeight="1" x14ac:dyDescent="0.2">
      <c r="A1180" s="676"/>
      <c r="B1180" s="676"/>
      <c r="C1180" s="676"/>
      <c r="D1180" s="676"/>
      <c r="E1180" s="676"/>
      <c r="F1180" s="676"/>
      <c r="G1180" s="676"/>
      <c r="H1180" s="677"/>
      <c r="I1180" s="676"/>
      <c r="J1180" s="676"/>
      <c r="K1180" s="675"/>
      <c r="L1180" s="675"/>
      <c r="M1180" s="675"/>
      <c r="N1180" s="675"/>
      <c r="O1180" s="675"/>
      <c r="P1180" s="675"/>
      <c r="Q1180" s="675"/>
      <c r="R1180" s="675"/>
      <c r="S1180" s="675"/>
      <c r="T1180" s="676"/>
      <c r="U1180" s="676"/>
      <c r="V1180" s="676"/>
      <c r="W1180" s="669"/>
    </row>
    <row r="1181" spans="1:23" ht="12.75" customHeight="1" x14ac:dyDescent="0.2">
      <c r="A1181" s="676"/>
      <c r="B1181" s="676"/>
      <c r="C1181" s="676"/>
      <c r="D1181" s="676"/>
      <c r="E1181" s="676"/>
      <c r="F1181" s="676"/>
      <c r="G1181" s="676"/>
      <c r="H1181" s="677"/>
      <c r="I1181" s="676"/>
      <c r="J1181" s="676"/>
      <c r="K1181" s="675"/>
      <c r="L1181" s="675"/>
      <c r="M1181" s="675"/>
      <c r="N1181" s="675"/>
      <c r="O1181" s="675"/>
      <c r="P1181" s="675"/>
      <c r="Q1181" s="675"/>
      <c r="R1181" s="675"/>
      <c r="S1181" s="675"/>
      <c r="T1181" s="676"/>
      <c r="U1181" s="676"/>
      <c r="V1181" s="676"/>
      <c r="W1181" s="669"/>
    </row>
    <row r="1182" spans="1:23" ht="12.75" customHeight="1" x14ac:dyDescent="0.2">
      <c r="A1182" s="676"/>
      <c r="B1182" s="676"/>
      <c r="C1182" s="676"/>
      <c r="D1182" s="676"/>
      <c r="E1182" s="676"/>
      <c r="F1182" s="676"/>
      <c r="G1182" s="676"/>
      <c r="H1182" s="677"/>
      <c r="I1182" s="676"/>
      <c r="J1182" s="676"/>
      <c r="K1182" s="675"/>
      <c r="L1182" s="675"/>
      <c r="M1182" s="675"/>
      <c r="N1182" s="675"/>
      <c r="O1182" s="675"/>
      <c r="P1182" s="675"/>
      <c r="Q1182" s="675"/>
      <c r="R1182" s="675"/>
      <c r="S1182" s="675"/>
      <c r="T1182" s="676"/>
      <c r="U1182" s="676"/>
      <c r="V1182" s="676"/>
      <c r="W1182" s="669"/>
    </row>
    <row r="1183" spans="1:23" ht="12.75" customHeight="1" x14ac:dyDescent="0.2">
      <c r="A1183" s="676"/>
      <c r="B1183" s="676"/>
      <c r="C1183" s="676"/>
      <c r="D1183" s="676"/>
      <c r="E1183" s="676"/>
      <c r="F1183" s="676"/>
      <c r="G1183" s="676"/>
      <c r="H1183" s="677"/>
      <c r="I1183" s="676"/>
      <c r="J1183" s="676"/>
      <c r="K1183" s="675"/>
      <c r="L1183" s="675"/>
      <c r="M1183" s="675"/>
      <c r="N1183" s="675"/>
      <c r="O1183" s="675"/>
      <c r="P1183" s="675"/>
      <c r="Q1183" s="675"/>
      <c r="R1183" s="675"/>
      <c r="S1183" s="675"/>
      <c r="T1183" s="676"/>
      <c r="U1183" s="676"/>
      <c r="V1183" s="676"/>
      <c r="W1183" s="669"/>
    </row>
    <row r="1184" spans="1:23" ht="12.75" customHeight="1" x14ac:dyDescent="0.2">
      <c r="A1184" s="676"/>
      <c r="B1184" s="676"/>
      <c r="C1184" s="676"/>
      <c r="D1184" s="676"/>
      <c r="E1184" s="676"/>
      <c r="F1184" s="676"/>
      <c r="G1184" s="676"/>
      <c r="H1184" s="677"/>
      <c r="I1184" s="676"/>
      <c r="J1184" s="676"/>
      <c r="K1184" s="675"/>
      <c r="L1184" s="675"/>
      <c r="M1184" s="675"/>
      <c r="N1184" s="675"/>
      <c r="O1184" s="675"/>
      <c r="P1184" s="675"/>
      <c r="Q1184" s="675"/>
      <c r="R1184" s="675"/>
      <c r="S1184" s="675"/>
      <c r="T1184" s="676"/>
      <c r="U1184" s="676"/>
      <c r="V1184" s="676"/>
      <c r="W1184" s="669"/>
    </row>
    <row r="1185" spans="1:23" ht="12.75" customHeight="1" x14ac:dyDescent="0.2">
      <c r="A1185" s="676"/>
      <c r="B1185" s="676"/>
      <c r="C1185" s="676"/>
      <c r="D1185" s="676"/>
      <c r="E1185" s="676"/>
      <c r="F1185" s="676"/>
      <c r="G1185" s="676"/>
      <c r="H1185" s="677"/>
      <c r="I1185" s="676"/>
      <c r="J1185" s="676"/>
      <c r="K1185" s="675"/>
      <c r="L1185" s="675"/>
      <c r="M1185" s="675"/>
      <c r="N1185" s="675"/>
      <c r="O1185" s="675"/>
      <c r="P1185" s="675"/>
      <c r="Q1185" s="675"/>
      <c r="R1185" s="675"/>
      <c r="S1185" s="675"/>
      <c r="T1185" s="676"/>
      <c r="U1185" s="676"/>
      <c r="V1185" s="676"/>
      <c r="W1185" s="669"/>
    </row>
  </sheetData>
  <sheetProtection sheet="1" selectLockedCells="1"/>
  <mergeCells count="32">
    <mergeCell ref="D1:F1"/>
    <mergeCell ref="D2:F2"/>
    <mergeCell ref="H160:J160"/>
    <mergeCell ref="H161:J161"/>
    <mergeCell ref="H162:J162"/>
    <mergeCell ref="H154:J154"/>
    <mergeCell ref="H155:J155"/>
    <mergeCell ref="H156:J156"/>
    <mergeCell ref="C154:G154"/>
    <mergeCell ref="C155:G155"/>
    <mergeCell ref="C156:G156"/>
    <mergeCell ref="H163:J163"/>
    <mergeCell ref="C157:G157"/>
    <mergeCell ref="C158:G158"/>
    <mergeCell ref="C159:G159"/>
    <mergeCell ref="C160:G160"/>
    <mergeCell ref="C161:G161"/>
    <mergeCell ref="C162:G162"/>
    <mergeCell ref="C163:G163"/>
    <mergeCell ref="H157:J157"/>
    <mergeCell ref="H158:J158"/>
    <mergeCell ref="H159:J159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</mergeCells>
  <phoneticPr fontId="13" type="noConversion"/>
  <pageMargins left="0.19685039370078741" right="0.19685039370078741" top="0.19685039370078741" bottom="0.39370078740157483" header="0.19685039370078741" footer="0.19685039370078741"/>
  <pageSetup paperSize="9" scale="75" fitToHeight="0" orientation="portrait" horizontalDpi="300" verticalDpi="300" r:id="rId1"/>
  <headerFooter>
    <oddFooter>&amp;Lwww.tippbert.de&amp;CSeite &amp;P von &amp;N&amp;R&amp;F</oddFooter>
  </headerFooter>
  <rowBreaks count="2" manualBreakCount="2">
    <brk id="61" max="16383" man="1"/>
    <brk id="11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VORLAGE</vt:lpstr>
      <vt:lpstr>VORLAGE!Druckbereich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Arheit, Ingo</dc:creator>
  <cp:keywords/>
  <dc:description/>
  <cp:lastModifiedBy>Arheit, Ingo</cp:lastModifiedBy>
  <cp:revision/>
  <cp:lastPrinted>2026-06-03T12:32:38Z</cp:lastPrinted>
  <dcterms:created xsi:type="dcterms:W3CDTF">2026-04-14T14:57:07Z</dcterms:created>
  <dcterms:modified xsi:type="dcterms:W3CDTF">2026-06-03T12:48:11Z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2026-04-13T08:39:08Z</dcterms:created>
  <dc:creator>Arheit, Ingo</dc:creator>
  <dc:description/>
  <dc:language>en-US</dc:language>
  <cp:lastModifiedBy>Arheit, Ingo</cp:lastModifiedBy>
  <dcterms:modified xsi:type="dcterms:W3CDTF">2026-04-13T13:49:43Z</dcterms:modified>
  <cp:revision>0</cp:revision>
  <dc:subject/>
  <dc:title/>
</cp:coreProperties>
</file>